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F2FC7CC3-0F95-4485-8057-D64BE635E7C5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Læsø, 2018" sheetId="2" r:id="rId1"/>
    <sheet name="Data Sheet, 2018" sheetId="1" r:id="rId2"/>
    <sheet name="Faktorberegning" sheetId="3" r:id="rId3"/>
  </sheet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I6" i="3" l="1"/>
  <c r="I7" i="3"/>
  <c r="I8" i="3"/>
  <c r="I9" i="3"/>
  <c r="I11" i="3"/>
  <c r="I12" i="3"/>
  <c r="I13" i="3"/>
  <c r="I14" i="3"/>
  <c r="I15" i="3"/>
  <c r="V151" i="1" l="1"/>
  <c r="V15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M106" i="1" s="1"/>
  <c r="R106" i="1" s="1"/>
  <c r="T106" i="1" s="1"/>
  <c r="U106" i="1" s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L202" i="1"/>
  <c r="M202" i="1" s="1"/>
  <c r="L187" i="1"/>
  <c r="M187" i="1" s="1"/>
  <c r="L188" i="1"/>
  <c r="M188" i="1" s="1"/>
  <c r="L190" i="1"/>
  <c r="M190" i="1" s="1"/>
  <c r="L189" i="1"/>
  <c r="M189" i="1"/>
  <c r="L191" i="1"/>
  <c r="M191" i="1"/>
  <c r="O191" i="1" s="1"/>
  <c r="P191" i="1" s="1"/>
  <c r="L192" i="1"/>
  <c r="M192" i="1" s="1"/>
  <c r="L213" i="1"/>
  <c r="M213" i="1" s="1"/>
  <c r="L209" i="1"/>
  <c r="M209" i="1" s="1"/>
  <c r="L208" i="1"/>
  <c r="M208" i="1" s="1"/>
  <c r="O208" i="1" s="1"/>
  <c r="P208" i="1" s="1"/>
  <c r="V208" i="1" s="1"/>
  <c r="L210" i="1"/>
  <c r="M210" i="1" s="1"/>
  <c r="L211" i="1"/>
  <c r="M211" i="1"/>
  <c r="O211" i="1" s="1"/>
  <c r="P211" i="1" s="1"/>
  <c r="V211" i="1" s="1"/>
  <c r="L212" i="1"/>
  <c r="M212" i="1" s="1"/>
  <c r="L176" i="1"/>
  <c r="M176" i="1" s="1"/>
  <c r="L170" i="1"/>
  <c r="M170" i="1" s="1"/>
  <c r="L169" i="1"/>
  <c r="M169" i="1" s="1"/>
  <c r="L171" i="1"/>
  <c r="M171" i="1" s="1"/>
  <c r="L168" i="1"/>
  <c r="M168" i="1" s="1"/>
  <c r="L172" i="1"/>
  <c r="M172" i="1" s="1"/>
  <c r="L173" i="1"/>
  <c r="M173" i="1" s="1"/>
  <c r="L109" i="1"/>
  <c r="L108" i="1"/>
  <c r="L110" i="1"/>
  <c r="L104" i="1"/>
  <c r="M104" i="1" s="1"/>
  <c r="L105" i="1"/>
  <c r="M105" i="1" s="1"/>
  <c r="L101" i="1"/>
  <c r="L100" i="1"/>
  <c r="L102" i="1"/>
  <c r="L60" i="1"/>
  <c r="M60" i="1" s="1"/>
  <c r="L55" i="1"/>
  <c r="L54" i="1"/>
  <c r="M54" i="1" s="1"/>
  <c r="M56" i="1"/>
  <c r="O56" i="1" s="1"/>
  <c r="P56" i="1" s="1"/>
  <c r="M57" i="1"/>
  <c r="R57" i="1" s="1"/>
  <c r="T57" i="1" s="1"/>
  <c r="U57" i="1" s="1"/>
  <c r="M58" i="1"/>
  <c r="O58" i="1" s="1"/>
  <c r="P58" i="1" s="1"/>
  <c r="M59" i="1"/>
  <c r="R59" i="1" s="1"/>
  <c r="T59" i="1" s="1"/>
  <c r="U59" i="1" s="1"/>
  <c r="M108" i="1" l="1"/>
  <c r="O108" i="1" s="1"/>
  <c r="P108" i="1" s="1"/>
  <c r="M110" i="1"/>
  <c r="R110" i="1" s="1"/>
  <c r="T110" i="1" s="1"/>
  <c r="U110" i="1" s="1"/>
  <c r="M102" i="1"/>
  <c r="R102" i="1" s="1"/>
  <c r="T102" i="1" s="1"/>
  <c r="U102" i="1" s="1"/>
  <c r="M109" i="1"/>
  <c r="R109" i="1" s="1"/>
  <c r="T109" i="1" s="1"/>
  <c r="U109" i="1" s="1"/>
  <c r="M101" i="1"/>
  <c r="O101" i="1" s="1"/>
  <c r="P101" i="1" s="1"/>
  <c r="M100" i="1"/>
  <c r="R100" i="1" s="1"/>
  <c r="T100" i="1" s="1"/>
  <c r="U100" i="1" s="1"/>
  <c r="M55" i="1"/>
  <c r="R55" i="1" s="1"/>
  <c r="T55" i="1" s="1"/>
  <c r="U55" i="1" s="1"/>
  <c r="O189" i="1"/>
  <c r="P189" i="1" s="1"/>
  <c r="R189" i="1"/>
  <c r="T189" i="1" s="1"/>
  <c r="U189" i="1" s="1"/>
  <c r="O57" i="1"/>
  <c r="P57" i="1" s="1"/>
  <c r="V57" i="1" s="1"/>
  <c r="R191" i="1"/>
  <c r="T191" i="1" s="1"/>
  <c r="U191" i="1" s="1"/>
  <c r="V191" i="1" s="1"/>
  <c r="R202" i="1"/>
  <c r="T202" i="1" s="1"/>
  <c r="U202" i="1" s="1"/>
  <c r="O202" i="1"/>
  <c r="P202" i="1" s="1"/>
  <c r="R187" i="1"/>
  <c r="T187" i="1" s="1"/>
  <c r="U187" i="1" s="1"/>
  <c r="O187" i="1"/>
  <c r="P187" i="1" s="1"/>
  <c r="R188" i="1"/>
  <c r="T188" i="1" s="1"/>
  <c r="U188" i="1" s="1"/>
  <c r="O188" i="1"/>
  <c r="P188" i="1" s="1"/>
  <c r="O190" i="1"/>
  <c r="P190" i="1" s="1"/>
  <c r="R190" i="1"/>
  <c r="T190" i="1" s="1"/>
  <c r="U190" i="1" s="1"/>
  <c r="O192" i="1"/>
  <c r="P192" i="1" s="1"/>
  <c r="R192" i="1"/>
  <c r="T192" i="1" s="1"/>
  <c r="U192" i="1" s="1"/>
  <c r="O213" i="1"/>
  <c r="P213" i="1" s="1"/>
  <c r="O209" i="1"/>
  <c r="P209" i="1" s="1"/>
  <c r="V209" i="1" s="1"/>
  <c r="O210" i="1"/>
  <c r="P210" i="1" s="1"/>
  <c r="V210" i="1" s="1"/>
  <c r="O212" i="1"/>
  <c r="P212" i="1" s="1"/>
  <c r="V212" i="1" s="1"/>
  <c r="O173" i="1"/>
  <c r="P173" i="1" s="1"/>
  <c r="V173" i="1" s="1"/>
  <c r="R56" i="1"/>
  <c r="T56" i="1" s="1"/>
  <c r="U56" i="1" s="1"/>
  <c r="V56" i="1" s="1"/>
  <c r="O176" i="1"/>
  <c r="P176" i="1" s="1"/>
  <c r="R58" i="1"/>
  <c r="T58" i="1" s="1"/>
  <c r="U58" i="1" s="1"/>
  <c r="V58" i="1" s="1"/>
  <c r="O170" i="1"/>
  <c r="P170" i="1" s="1"/>
  <c r="V170" i="1" s="1"/>
  <c r="O169" i="1"/>
  <c r="P169" i="1" s="1"/>
  <c r="V169" i="1" s="1"/>
  <c r="O171" i="1"/>
  <c r="P171" i="1" s="1"/>
  <c r="V171" i="1" s="1"/>
  <c r="O168" i="1"/>
  <c r="P168" i="1" s="1"/>
  <c r="V168" i="1" s="1"/>
  <c r="O172" i="1"/>
  <c r="P172" i="1" s="1"/>
  <c r="V172" i="1" s="1"/>
  <c r="O59" i="1"/>
  <c r="P59" i="1" s="1"/>
  <c r="V59" i="1" s="1"/>
  <c r="O106" i="1"/>
  <c r="P106" i="1" s="1"/>
  <c r="V106" i="1" s="1"/>
  <c r="R104" i="1"/>
  <c r="T104" i="1" s="1"/>
  <c r="U104" i="1" s="1"/>
  <c r="O104" i="1"/>
  <c r="P104" i="1" s="1"/>
  <c r="R105" i="1"/>
  <c r="T105" i="1" s="1"/>
  <c r="U105" i="1" s="1"/>
  <c r="O105" i="1"/>
  <c r="P105" i="1" s="1"/>
  <c r="O60" i="1"/>
  <c r="P60" i="1" s="1"/>
  <c r="R60" i="1"/>
  <c r="T60" i="1" s="1"/>
  <c r="U60" i="1" s="1"/>
  <c r="O54" i="1"/>
  <c r="P54" i="1" s="1"/>
  <c r="R54" i="1"/>
  <c r="T54" i="1" s="1"/>
  <c r="U54" i="1" s="1"/>
  <c r="R101" i="1" l="1"/>
  <c r="T101" i="1" s="1"/>
  <c r="U101" i="1" s="1"/>
  <c r="V101" i="1" s="1"/>
  <c r="O110" i="1"/>
  <c r="P110" i="1" s="1"/>
  <c r="V110" i="1" s="1"/>
  <c r="O102" i="1"/>
  <c r="P102" i="1" s="1"/>
  <c r="V102" i="1" s="1"/>
  <c r="R108" i="1"/>
  <c r="T108" i="1" s="1"/>
  <c r="U108" i="1" s="1"/>
  <c r="V108" i="1" s="1"/>
  <c r="O109" i="1"/>
  <c r="P109" i="1" s="1"/>
  <c r="V109" i="1" s="1"/>
  <c r="O55" i="1"/>
  <c r="P55" i="1" s="1"/>
  <c r="V55" i="1" s="1"/>
  <c r="O100" i="1"/>
  <c r="P100" i="1" s="1"/>
  <c r="V100" i="1" s="1"/>
  <c r="V192" i="1"/>
  <c r="V60" i="1"/>
  <c r="V187" i="1"/>
  <c r="V190" i="1"/>
  <c r="V202" i="1"/>
  <c r="V54" i="1"/>
  <c r="V188" i="1"/>
  <c r="V189" i="1"/>
  <c r="V213" i="1"/>
  <c r="V176" i="1"/>
  <c r="V104" i="1"/>
  <c r="V105" i="1"/>
  <c r="E16" i="3" l="1"/>
  <c r="D16" i="3"/>
  <c r="E15" i="3"/>
  <c r="D15" i="3"/>
  <c r="E14" i="3"/>
  <c r="D14" i="3"/>
  <c r="E13" i="3"/>
  <c r="D13" i="3"/>
  <c r="F13" i="3" s="1"/>
  <c r="J13" i="3" s="1"/>
  <c r="E12" i="3"/>
  <c r="D12" i="3"/>
  <c r="F12" i="3" s="1"/>
  <c r="J12" i="3" s="1"/>
  <c r="E11" i="3"/>
  <c r="D11" i="3"/>
  <c r="E10" i="3"/>
  <c r="D10" i="3"/>
  <c r="E9" i="3"/>
  <c r="D9" i="3"/>
  <c r="E8" i="3"/>
  <c r="D8" i="3"/>
  <c r="E7" i="3"/>
  <c r="D7" i="3"/>
  <c r="E6" i="3"/>
  <c r="D6" i="3"/>
  <c r="F16" i="3" l="1"/>
  <c r="F7" i="3"/>
  <c r="J7" i="3" s="1"/>
  <c r="F11" i="3"/>
  <c r="J11" i="3" s="1"/>
  <c r="F6" i="3"/>
  <c r="J6" i="3" s="1"/>
  <c r="F14" i="3"/>
  <c r="J14" i="3" s="1"/>
  <c r="F8" i="3"/>
  <c r="J8" i="3" s="1"/>
  <c r="F10" i="3"/>
  <c r="F15" i="3"/>
  <c r="J15" i="3" s="1"/>
  <c r="F9" i="3"/>
  <c r="J9" i="3" s="1"/>
  <c r="L198" i="1"/>
  <c r="L200" i="1"/>
  <c r="L206" i="1"/>
  <c r="L193" i="1"/>
  <c r="L203" i="1"/>
  <c r="L207" i="1"/>
  <c r="L205" i="1"/>
  <c r="L197" i="1"/>
  <c r="M30" i="1" l="1"/>
  <c r="R30" i="1" s="1"/>
  <c r="T30" i="1" s="1"/>
  <c r="U30" i="1" s="1"/>
  <c r="L196" i="1"/>
  <c r="L199" i="1"/>
  <c r="M199" i="1" s="1"/>
  <c r="O199" i="1" s="1"/>
  <c r="P199" i="1" s="1"/>
  <c r="L201" i="1"/>
  <c r="L214" i="1"/>
  <c r="L186" i="1"/>
  <c r="M186" i="1" s="1"/>
  <c r="L195" i="1"/>
  <c r="L179" i="1"/>
  <c r="L178" i="1"/>
  <c r="L181" i="1"/>
  <c r="L180" i="1"/>
  <c r="L194" i="1"/>
  <c r="L184" i="1"/>
  <c r="L185" i="1"/>
  <c r="L183" i="1"/>
  <c r="L177" i="1"/>
  <c r="L204" i="1"/>
  <c r="L182" i="1"/>
  <c r="R199" i="1" l="1"/>
  <c r="T199" i="1" s="1"/>
  <c r="U199" i="1" s="1"/>
  <c r="V199" i="1" s="1"/>
  <c r="O30" i="1"/>
  <c r="P30" i="1" s="1"/>
  <c r="V30" i="1" s="1"/>
  <c r="M140" i="1" l="1"/>
  <c r="M141" i="1"/>
  <c r="M142" i="1"/>
  <c r="M139" i="1"/>
  <c r="M8" i="1"/>
  <c r="M9" i="1"/>
  <c r="M10" i="1"/>
  <c r="M182" i="1"/>
  <c r="M204" i="1"/>
  <c r="M177" i="1"/>
  <c r="M185" i="1"/>
  <c r="M183" i="1"/>
  <c r="M184" i="1"/>
  <c r="M194" i="1"/>
  <c r="M180" i="1"/>
  <c r="M181" i="1"/>
  <c r="M178" i="1"/>
  <c r="M179" i="1"/>
  <c r="M195" i="1"/>
  <c r="M103" i="1"/>
  <c r="M107" i="1"/>
  <c r="M50" i="1"/>
  <c r="M51" i="1"/>
  <c r="M52" i="1"/>
  <c r="M53" i="1"/>
  <c r="M61" i="1"/>
  <c r="M86" i="1"/>
  <c r="M87" i="1"/>
  <c r="M37" i="1"/>
  <c r="M36" i="1"/>
  <c r="M88" i="1"/>
  <c r="M89" i="1"/>
  <c r="M90" i="1"/>
  <c r="M91" i="1"/>
  <c r="M92" i="1"/>
  <c r="M93" i="1"/>
  <c r="M94" i="1"/>
  <c r="M95" i="1"/>
  <c r="M96" i="1"/>
  <c r="M97" i="1"/>
  <c r="M98" i="1"/>
  <c r="M99" i="1"/>
  <c r="M38" i="1"/>
  <c r="M39" i="1"/>
  <c r="M40" i="1"/>
  <c r="M41" i="1"/>
  <c r="M42" i="1"/>
  <c r="M43" i="1"/>
  <c r="M44" i="1"/>
  <c r="M45" i="1"/>
  <c r="M46" i="1"/>
  <c r="M47" i="1"/>
  <c r="M48" i="1"/>
  <c r="M49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11" i="1"/>
  <c r="M112" i="1"/>
  <c r="M113" i="1"/>
  <c r="M114" i="1"/>
  <c r="M115" i="1"/>
  <c r="M116" i="1"/>
  <c r="M117" i="1"/>
  <c r="M118" i="1"/>
  <c r="M62" i="1"/>
  <c r="M63" i="1"/>
  <c r="M64" i="1"/>
  <c r="M65" i="1"/>
  <c r="M66" i="1"/>
  <c r="M67" i="1"/>
  <c r="M68" i="1"/>
  <c r="M69" i="1"/>
  <c r="M70" i="1"/>
  <c r="M71" i="1"/>
  <c r="M11" i="1"/>
  <c r="M12" i="1"/>
  <c r="M13" i="1"/>
  <c r="M14" i="1"/>
  <c r="M15" i="1"/>
  <c r="M16" i="1"/>
  <c r="M17" i="1"/>
  <c r="M18" i="1"/>
  <c r="M19" i="1"/>
  <c r="M20" i="1"/>
  <c r="M21" i="1"/>
  <c r="M74" i="1"/>
  <c r="M75" i="1"/>
  <c r="M76" i="1"/>
  <c r="M77" i="1"/>
  <c r="M78" i="1"/>
  <c r="M79" i="1"/>
  <c r="M80" i="1"/>
  <c r="M81" i="1"/>
  <c r="M82" i="1"/>
  <c r="M83" i="1"/>
  <c r="M84" i="1"/>
  <c r="M85" i="1"/>
  <c r="M24" i="1"/>
  <c r="M25" i="1"/>
  <c r="M26" i="1"/>
  <c r="M27" i="1"/>
  <c r="M28" i="1"/>
  <c r="M29" i="1"/>
  <c r="M31" i="1"/>
  <c r="M32" i="1"/>
  <c r="M33" i="1"/>
  <c r="M34" i="1"/>
  <c r="M35" i="1"/>
  <c r="M72" i="1"/>
  <c r="M73" i="1"/>
  <c r="M22" i="1"/>
  <c r="M23" i="1"/>
  <c r="M174" i="1"/>
  <c r="M175" i="1"/>
  <c r="M149" i="1"/>
  <c r="M144" i="1"/>
  <c r="M145" i="1"/>
  <c r="M146" i="1"/>
  <c r="M143" i="1"/>
  <c r="M147" i="1"/>
  <c r="M148" i="1"/>
  <c r="M162" i="1"/>
  <c r="M163" i="1"/>
  <c r="M164" i="1"/>
  <c r="M165" i="1"/>
  <c r="M166" i="1"/>
  <c r="M167" i="1"/>
  <c r="M158" i="1"/>
  <c r="M157" i="1"/>
  <c r="M159" i="1"/>
  <c r="M160" i="1"/>
  <c r="M161" i="1"/>
  <c r="M156" i="1"/>
  <c r="M152" i="1"/>
  <c r="M153" i="1"/>
  <c r="M154" i="1"/>
  <c r="M155" i="1"/>
  <c r="M205" i="1"/>
  <c r="M207" i="1"/>
  <c r="M214" i="1"/>
  <c r="M206" i="1"/>
  <c r="M203" i="1"/>
  <c r="M201" i="1"/>
  <c r="M200" i="1"/>
  <c r="M193" i="1"/>
  <c r="M196" i="1"/>
  <c r="M197" i="1"/>
  <c r="M198" i="1"/>
  <c r="R159" i="1" l="1"/>
  <c r="T159" i="1" s="1"/>
  <c r="U159" i="1" s="1"/>
  <c r="O159" i="1"/>
  <c r="P159" i="1" s="1"/>
  <c r="O148" i="1"/>
  <c r="P148" i="1" s="1"/>
  <c r="R148" i="1"/>
  <c r="T148" i="1" s="1"/>
  <c r="U148" i="1" s="1"/>
  <c r="O154" i="1"/>
  <c r="P154" i="1" s="1"/>
  <c r="R154" i="1"/>
  <c r="T154" i="1" s="1"/>
  <c r="U154" i="1" s="1"/>
  <c r="O153" i="1"/>
  <c r="P153" i="1" s="1"/>
  <c r="R153" i="1"/>
  <c r="T153" i="1" s="1"/>
  <c r="U153" i="1" s="1"/>
  <c r="O167" i="1"/>
  <c r="P167" i="1" s="1"/>
  <c r="R167" i="1"/>
  <c r="T167" i="1" s="1"/>
  <c r="U167" i="1" s="1"/>
  <c r="O143" i="1"/>
  <c r="P143" i="1" s="1"/>
  <c r="R143" i="1"/>
  <c r="T143" i="1" s="1"/>
  <c r="U143" i="1" s="1"/>
  <c r="R162" i="1"/>
  <c r="T162" i="1" s="1"/>
  <c r="U162" i="1" s="1"/>
  <c r="O162" i="1"/>
  <c r="P162" i="1" s="1"/>
  <c r="O157" i="1"/>
  <c r="P157" i="1" s="1"/>
  <c r="R157" i="1"/>
  <c r="T157" i="1" s="1"/>
  <c r="U157" i="1" s="1"/>
  <c r="O206" i="1"/>
  <c r="P206" i="1" s="1"/>
  <c r="R206" i="1"/>
  <c r="T206" i="1" s="1"/>
  <c r="U206" i="1" s="1"/>
  <c r="R146" i="1"/>
  <c r="T146" i="1" s="1"/>
  <c r="U146" i="1" s="1"/>
  <c r="O146" i="1"/>
  <c r="P146" i="1" s="1"/>
  <c r="O197" i="1"/>
  <c r="P197" i="1" s="1"/>
  <c r="R197" i="1"/>
  <c r="T197" i="1" s="1"/>
  <c r="U197" i="1" s="1"/>
  <c r="R214" i="1"/>
  <c r="T214" i="1" s="1"/>
  <c r="U214" i="1" s="1"/>
  <c r="O214" i="1"/>
  <c r="P214" i="1" s="1"/>
  <c r="O156" i="1"/>
  <c r="P156" i="1" s="1"/>
  <c r="R156" i="1"/>
  <c r="T156" i="1" s="1"/>
  <c r="U156" i="1" s="1"/>
  <c r="R165" i="1"/>
  <c r="T165" i="1" s="1"/>
  <c r="U165" i="1" s="1"/>
  <c r="O165" i="1"/>
  <c r="P165" i="1" s="1"/>
  <c r="O155" i="1"/>
  <c r="P155" i="1" s="1"/>
  <c r="R155" i="1"/>
  <c r="T155" i="1" s="1"/>
  <c r="U155" i="1" s="1"/>
  <c r="R158" i="1"/>
  <c r="T158" i="1" s="1"/>
  <c r="U158" i="1" s="1"/>
  <c r="O158" i="1"/>
  <c r="P158" i="1" s="1"/>
  <c r="R152" i="1"/>
  <c r="T152" i="1" s="1"/>
  <c r="U152" i="1" s="1"/>
  <c r="O152" i="1"/>
  <c r="P152" i="1" s="1"/>
  <c r="O196" i="1"/>
  <c r="P196" i="1" s="1"/>
  <c r="R196" i="1"/>
  <c r="T196" i="1" s="1"/>
  <c r="U196" i="1" s="1"/>
  <c r="R207" i="1"/>
  <c r="T207" i="1" s="1"/>
  <c r="U207" i="1" s="1"/>
  <c r="O207" i="1"/>
  <c r="P207" i="1" s="1"/>
  <c r="O161" i="1"/>
  <c r="P161" i="1" s="1"/>
  <c r="R161" i="1"/>
  <c r="T161" i="1" s="1"/>
  <c r="U161" i="1" s="1"/>
  <c r="R164" i="1"/>
  <c r="T164" i="1" s="1"/>
  <c r="U164" i="1" s="1"/>
  <c r="O164" i="1"/>
  <c r="P164" i="1" s="1"/>
  <c r="R145" i="1"/>
  <c r="T145" i="1" s="1"/>
  <c r="U145" i="1" s="1"/>
  <c r="O145" i="1"/>
  <c r="P145" i="1" s="1"/>
  <c r="O200" i="1"/>
  <c r="P200" i="1" s="1"/>
  <c r="R200" i="1"/>
  <c r="T200" i="1" s="1"/>
  <c r="U200" i="1" s="1"/>
  <c r="O149" i="1"/>
  <c r="P149" i="1" s="1"/>
  <c r="R149" i="1"/>
  <c r="T149" i="1" s="1"/>
  <c r="U149" i="1" s="1"/>
  <c r="O201" i="1"/>
  <c r="P201" i="1" s="1"/>
  <c r="R201" i="1"/>
  <c r="T201" i="1" s="1"/>
  <c r="U201" i="1" s="1"/>
  <c r="R203" i="1"/>
  <c r="T203" i="1" s="1"/>
  <c r="U203" i="1" s="1"/>
  <c r="O203" i="1"/>
  <c r="P203" i="1" s="1"/>
  <c r="O147" i="1"/>
  <c r="P147" i="1" s="1"/>
  <c r="R147" i="1"/>
  <c r="T147" i="1" s="1"/>
  <c r="U147" i="1" s="1"/>
  <c r="O198" i="1"/>
  <c r="P198" i="1" s="1"/>
  <c r="R198" i="1"/>
  <c r="T198" i="1" s="1"/>
  <c r="U198" i="1" s="1"/>
  <c r="O166" i="1"/>
  <c r="P166" i="1" s="1"/>
  <c r="R166" i="1"/>
  <c r="T166" i="1" s="1"/>
  <c r="U166" i="1" s="1"/>
  <c r="O193" i="1"/>
  <c r="P193" i="1" s="1"/>
  <c r="V193" i="1" s="1"/>
  <c r="O205" i="1"/>
  <c r="P205" i="1" s="1"/>
  <c r="R205" i="1"/>
  <c r="T205" i="1" s="1"/>
  <c r="U205" i="1" s="1"/>
  <c r="R160" i="1"/>
  <c r="T160" i="1" s="1"/>
  <c r="U160" i="1" s="1"/>
  <c r="O160" i="1"/>
  <c r="P160" i="1" s="1"/>
  <c r="O163" i="1"/>
  <c r="P163" i="1" s="1"/>
  <c r="R163" i="1"/>
  <c r="T163" i="1" s="1"/>
  <c r="U163" i="1" s="1"/>
  <c r="O144" i="1"/>
  <c r="P144" i="1" s="1"/>
  <c r="R144" i="1"/>
  <c r="T144" i="1" s="1"/>
  <c r="U144" i="1" s="1"/>
  <c r="O11" i="1"/>
  <c r="P11" i="1" s="1"/>
  <c r="O92" i="1"/>
  <c r="P92" i="1" s="1"/>
  <c r="O119" i="1"/>
  <c r="P119" i="1" s="1"/>
  <c r="O103" i="1"/>
  <c r="P103" i="1" s="1"/>
  <c r="R29" i="1"/>
  <c r="T29" i="1" s="1"/>
  <c r="U29" i="1" s="1"/>
  <c r="R23" i="1"/>
  <c r="T23" i="1" s="1"/>
  <c r="U23" i="1" s="1"/>
  <c r="O112" i="1"/>
  <c r="P112" i="1" s="1"/>
  <c r="O111" i="1"/>
  <c r="P111" i="1" s="1"/>
  <c r="R70" i="1"/>
  <c r="T70" i="1" s="1"/>
  <c r="U70" i="1" s="1"/>
  <c r="O113" i="1"/>
  <c r="P113" i="1" s="1"/>
  <c r="O14" i="1"/>
  <c r="P14" i="1" s="1"/>
  <c r="O132" i="1"/>
  <c r="P132" i="1" s="1"/>
  <c r="O135" i="1"/>
  <c r="P135" i="1" s="1"/>
  <c r="R45" i="1"/>
  <c r="T45" i="1" s="1"/>
  <c r="U45" i="1" s="1"/>
  <c r="O71" i="1"/>
  <c r="P71" i="1" s="1"/>
  <c r="O69" i="1"/>
  <c r="P69" i="1" s="1"/>
  <c r="O133" i="1"/>
  <c r="P133" i="1" s="1"/>
  <c r="O131" i="1"/>
  <c r="P131" i="1" s="1"/>
  <c r="O38" i="1"/>
  <c r="P38" i="1" s="1"/>
  <c r="R40" i="1"/>
  <c r="T40" i="1" s="1"/>
  <c r="U40" i="1" s="1"/>
  <c r="O134" i="1"/>
  <c r="P134" i="1" s="1"/>
  <c r="R136" i="1"/>
  <c r="T136" i="1" s="1"/>
  <c r="U136" i="1" s="1"/>
  <c r="O137" i="1"/>
  <c r="P137" i="1" s="1"/>
  <c r="R11" i="1"/>
  <c r="T11" i="1" s="1"/>
  <c r="U11" i="1" s="1"/>
  <c r="O97" i="1"/>
  <c r="P97" i="1" s="1"/>
  <c r="O65" i="1"/>
  <c r="P65" i="1" s="1"/>
  <c r="R128" i="1"/>
  <c r="T128" i="1" s="1"/>
  <c r="U128" i="1" s="1"/>
  <c r="O116" i="1"/>
  <c r="P116" i="1" s="1"/>
  <c r="O68" i="1"/>
  <c r="P68" i="1" s="1"/>
  <c r="O44" i="1"/>
  <c r="P44" i="1" s="1"/>
  <c r="O130" i="1"/>
  <c r="P130" i="1" s="1"/>
  <c r="O12" i="1"/>
  <c r="P12" i="1" s="1"/>
  <c r="R62" i="1"/>
  <c r="T62" i="1" s="1"/>
  <c r="U62" i="1" s="1"/>
  <c r="O67" i="1"/>
  <c r="P67" i="1" s="1"/>
  <c r="R126" i="1"/>
  <c r="T126" i="1" s="1"/>
  <c r="U126" i="1" s="1"/>
  <c r="O64" i="1"/>
  <c r="P64" i="1" s="1"/>
  <c r="O129" i="1"/>
  <c r="P129" i="1" s="1"/>
  <c r="R66" i="1"/>
  <c r="T66" i="1" s="1"/>
  <c r="U66" i="1" s="1"/>
  <c r="O118" i="1"/>
  <c r="P118" i="1" s="1"/>
  <c r="R98" i="1"/>
  <c r="T98" i="1" s="1"/>
  <c r="U98" i="1" s="1"/>
  <c r="O123" i="1"/>
  <c r="P123" i="1" s="1"/>
  <c r="O93" i="1"/>
  <c r="P93" i="1" s="1"/>
  <c r="O127" i="1"/>
  <c r="P127" i="1" s="1"/>
  <c r="R96" i="1"/>
  <c r="T96" i="1" s="1"/>
  <c r="U96" i="1" s="1"/>
  <c r="R46" i="1"/>
  <c r="T46" i="1" s="1"/>
  <c r="U46" i="1" s="1"/>
  <c r="R92" i="1"/>
  <c r="T92" i="1" s="1"/>
  <c r="U92" i="1" s="1"/>
  <c r="O39" i="1"/>
  <c r="P39" i="1" s="1"/>
  <c r="O95" i="1"/>
  <c r="P95" i="1" s="1"/>
  <c r="R94" i="1"/>
  <c r="T94" i="1" s="1"/>
  <c r="U94" i="1" s="1"/>
  <c r="O49" i="1"/>
  <c r="P49" i="1" s="1"/>
  <c r="R48" i="1"/>
  <c r="T48" i="1" s="1"/>
  <c r="U48" i="1" s="1"/>
  <c r="O86" i="1"/>
  <c r="P86" i="1" s="1"/>
  <c r="O99" i="1"/>
  <c r="P99" i="1" s="1"/>
  <c r="O117" i="1"/>
  <c r="P117" i="1" s="1"/>
  <c r="O63" i="1"/>
  <c r="P63" i="1" s="1"/>
  <c r="R47" i="1"/>
  <c r="T47" i="1" s="1"/>
  <c r="U47" i="1" s="1"/>
  <c r="O41" i="1"/>
  <c r="P41" i="1" s="1"/>
  <c r="R53" i="1"/>
  <c r="T53" i="1" s="1"/>
  <c r="U53" i="1" s="1"/>
  <c r="O114" i="1"/>
  <c r="P114" i="1" s="1"/>
  <c r="O42" i="1"/>
  <c r="P42" i="1" s="1"/>
  <c r="R119" i="1"/>
  <c r="T119" i="1" s="1"/>
  <c r="U119" i="1" s="1"/>
  <c r="R91" i="1"/>
  <c r="T91" i="1" s="1"/>
  <c r="U91" i="1" s="1"/>
  <c r="O43" i="1"/>
  <c r="P43" i="1" s="1"/>
  <c r="O13" i="1"/>
  <c r="P13" i="1" s="1"/>
  <c r="R115" i="1"/>
  <c r="T115" i="1" s="1"/>
  <c r="U115" i="1" s="1"/>
  <c r="O15" i="1"/>
  <c r="P15" i="1" s="1"/>
  <c r="O138" i="1"/>
  <c r="P138" i="1" s="1"/>
  <c r="O61" i="1"/>
  <c r="P61" i="1" s="1"/>
  <c r="R121" i="1"/>
  <c r="T121" i="1" s="1"/>
  <c r="U121" i="1" s="1"/>
  <c r="R87" i="1"/>
  <c r="T87" i="1" s="1"/>
  <c r="U87" i="1" s="1"/>
  <c r="R122" i="1"/>
  <c r="T122" i="1" s="1"/>
  <c r="U122" i="1" s="1"/>
  <c r="O89" i="1"/>
  <c r="P89" i="1" s="1"/>
  <c r="R88" i="1"/>
  <c r="T88" i="1" s="1"/>
  <c r="U88" i="1" s="1"/>
  <c r="O124" i="1"/>
  <c r="P124" i="1" s="1"/>
  <c r="O125" i="1"/>
  <c r="P125" i="1" s="1"/>
  <c r="R36" i="1"/>
  <c r="T36" i="1" s="1"/>
  <c r="U36" i="1" s="1"/>
  <c r="O52" i="1"/>
  <c r="P52" i="1" s="1"/>
  <c r="O51" i="1"/>
  <c r="P51" i="1" s="1"/>
  <c r="R103" i="1"/>
  <c r="T103" i="1" s="1"/>
  <c r="U103" i="1" s="1"/>
  <c r="O179" i="1"/>
  <c r="P179" i="1" s="1"/>
  <c r="O50" i="1"/>
  <c r="P50" i="1" s="1"/>
  <c r="O90" i="1"/>
  <c r="P90" i="1" s="1"/>
  <c r="O37" i="1"/>
  <c r="P37" i="1" s="1"/>
  <c r="O186" i="1"/>
  <c r="P186" i="1" s="1"/>
  <c r="O195" i="1"/>
  <c r="P195" i="1" s="1"/>
  <c r="O107" i="1"/>
  <c r="P107" i="1" s="1"/>
  <c r="O120" i="1"/>
  <c r="P120" i="1" s="1"/>
  <c r="O16" i="1"/>
  <c r="P16" i="1" s="1"/>
  <c r="O17" i="1"/>
  <c r="P17" i="1" s="1"/>
  <c r="O83" i="1"/>
  <c r="P83" i="1" s="1"/>
  <c r="O81" i="1"/>
  <c r="P81" i="1" s="1"/>
  <c r="O27" i="1"/>
  <c r="P27" i="1" s="1"/>
  <c r="R20" i="1"/>
  <c r="T20" i="1" s="1"/>
  <c r="U20" i="1" s="1"/>
  <c r="O18" i="1"/>
  <c r="P18" i="1" s="1"/>
  <c r="O82" i="1"/>
  <c r="P82" i="1" s="1"/>
  <c r="R19" i="1"/>
  <c r="T19" i="1" s="1"/>
  <c r="U19" i="1" s="1"/>
  <c r="O77" i="1"/>
  <c r="P77" i="1" s="1"/>
  <c r="O84" i="1"/>
  <c r="P84" i="1" s="1"/>
  <c r="O79" i="1"/>
  <c r="P79" i="1" s="1"/>
  <c r="R75" i="1"/>
  <c r="T75" i="1" s="1"/>
  <c r="U75" i="1" s="1"/>
  <c r="O78" i="1"/>
  <c r="P78" i="1" s="1"/>
  <c r="O85" i="1"/>
  <c r="P85" i="1" s="1"/>
  <c r="O24" i="1"/>
  <c r="P24" i="1" s="1"/>
  <c r="O76" i="1"/>
  <c r="P76" i="1" s="1"/>
  <c r="R25" i="1"/>
  <c r="T25" i="1" s="1"/>
  <c r="U25" i="1" s="1"/>
  <c r="O21" i="1"/>
  <c r="P21" i="1" s="1"/>
  <c r="R26" i="1"/>
  <c r="T26" i="1" s="1"/>
  <c r="U26" i="1" s="1"/>
  <c r="O80" i="1"/>
  <c r="P80" i="1" s="1"/>
  <c r="O28" i="1"/>
  <c r="P28" i="1" s="1"/>
  <c r="O74" i="1"/>
  <c r="P74" i="1" s="1"/>
  <c r="O29" i="1"/>
  <c r="P29" i="1" s="1"/>
  <c r="R31" i="1"/>
  <c r="T31" i="1" s="1"/>
  <c r="U31" i="1" s="1"/>
  <c r="O32" i="1"/>
  <c r="P32" i="1" s="1"/>
  <c r="O33" i="1"/>
  <c r="P33" i="1" s="1"/>
  <c r="R34" i="1"/>
  <c r="T34" i="1" s="1"/>
  <c r="U34" i="1" s="1"/>
  <c r="R35" i="1"/>
  <c r="T35" i="1" s="1"/>
  <c r="U35" i="1" s="1"/>
  <c r="O72" i="1"/>
  <c r="P72" i="1" s="1"/>
  <c r="R73" i="1"/>
  <c r="T73" i="1" s="1"/>
  <c r="U73" i="1" s="1"/>
  <c r="O22" i="1"/>
  <c r="P22" i="1" s="1"/>
  <c r="O23" i="1"/>
  <c r="P23" i="1" s="1"/>
  <c r="V29" i="1" l="1"/>
  <c r="V23" i="1"/>
  <c r="V203" i="1"/>
  <c r="V207" i="1"/>
  <c r="V165" i="1"/>
  <c r="V146" i="1"/>
  <c r="V162" i="1"/>
  <c r="V145" i="1"/>
  <c r="V158" i="1"/>
  <c r="V198" i="1"/>
  <c r="V201" i="1"/>
  <c r="V155" i="1"/>
  <c r="V157" i="1"/>
  <c r="V152" i="1"/>
  <c r="V159" i="1"/>
  <c r="V144" i="1"/>
  <c r="V167" i="1"/>
  <c r="V163" i="1"/>
  <c r="V166" i="1"/>
  <c r="V196" i="1"/>
  <c r="V156" i="1"/>
  <c r="V206" i="1"/>
  <c r="V153" i="1"/>
  <c r="V154" i="1"/>
  <c r="V103" i="1"/>
  <c r="V160" i="1"/>
  <c r="V164" i="1"/>
  <c r="V214" i="1"/>
  <c r="V200" i="1"/>
  <c r="V119" i="1"/>
  <c r="V148" i="1"/>
  <c r="V92" i="1"/>
  <c r="V11" i="1"/>
  <c r="V205" i="1"/>
  <c r="V147" i="1"/>
  <c r="V149" i="1"/>
  <c r="V161" i="1"/>
  <c r="V197" i="1"/>
  <c r="V143" i="1"/>
  <c r="R125" i="1"/>
  <c r="T125" i="1" s="1"/>
  <c r="U125" i="1" s="1"/>
  <c r="V125" i="1" s="1"/>
  <c r="R93" i="1"/>
  <c r="T93" i="1" s="1"/>
  <c r="U93" i="1" s="1"/>
  <c r="V93" i="1" s="1"/>
  <c r="O73" i="1"/>
  <c r="P73" i="1" s="1"/>
  <c r="V73" i="1" s="1"/>
  <c r="O19" i="1"/>
  <c r="P19" i="1" s="1"/>
  <c r="V19" i="1" s="1"/>
  <c r="O121" i="1"/>
  <c r="P121" i="1" s="1"/>
  <c r="V121" i="1" s="1"/>
  <c r="R44" i="1"/>
  <c r="T44" i="1" s="1"/>
  <c r="U44" i="1" s="1"/>
  <c r="V44" i="1" s="1"/>
  <c r="R133" i="1"/>
  <c r="T133" i="1" s="1"/>
  <c r="U133" i="1" s="1"/>
  <c r="V133" i="1" s="1"/>
  <c r="O174" i="1"/>
  <c r="P174" i="1" s="1"/>
  <c r="V174" i="1" s="1"/>
  <c r="O31" i="1"/>
  <c r="P31" i="1" s="1"/>
  <c r="V31" i="1" s="1"/>
  <c r="R90" i="1"/>
  <c r="T90" i="1" s="1"/>
  <c r="U90" i="1" s="1"/>
  <c r="V90" i="1" s="1"/>
  <c r="O115" i="1"/>
  <c r="P115" i="1" s="1"/>
  <c r="V115" i="1" s="1"/>
  <c r="R95" i="1"/>
  <c r="T95" i="1" s="1"/>
  <c r="U95" i="1" s="1"/>
  <c r="V95" i="1" s="1"/>
  <c r="O98" i="1"/>
  <c r="P98" i="1" s="1"/>
  <c r="V98" i="1" s="1"/>
  <c r="R71" i="1"/>
  <c r="T71" i="1" s="1"/>
  <c r="U71" i="1" s="1"/>
  <c r="V71" i="1" s="1"/>
  <c r="O175" i="1"/>
  <c r="P175" i="1" s="1"/>
  <c r="V175" i="1" s="1"/>
  <c r="O34" i="1"/>
  <c r="P34" i="1" s="1"/>
  <c r="V34" i="1" s="1"/>
  <c r="R80" i="1"/>
  <c r="T80" i="1" s="1"/>
  <c r="U80" i="1" s="1"/>
  <c r="V80" i="1" s="1"/>
  <c r="O91" i="1"/>
  <c r="P91" i="1" s="1"/>
  <c r="V91" i="1" s="1"/>
  <c r="O47" i="1"/>
  <c r="P47" i="1" s="1"/>
  <c r="V47" i="1" s="1"/>
  <c r="O128" i="1"/>
  <c r="P128" i="1" s="1"/>
  <c r="V128" i="1" s="1"/>
  <c r="R22" i="1"/>
  <c r="T22" i="1" s="1"/>
  <c r="U22" i="1" s="1"/>
  <c r="V22" i="1" s="1"/>
  <c r="R72" i="1"/>
  <c r="T72" i="1" s="1"/>
  <c r="U72" i="1" s="1"/>
  <c r="V72" i="1" s="1"/>
  <c r="O35" i="1"/>
  <c r="P35" i="1" s="1"/>
  <c r="V35" i="1" s="1"/>
  <c r="R33" i="1"/>
  <c r="T33" i="1" s="1"/>
  <c r="U33" i="1" s="1"/>
  <c r="V33" i="1" s="1"/>
  <c r="R32" i="1"/>
  <c r="T32" i="1" s="1"/>
  <c r="U32" i="1" s="1"/>
  <c r="V32" i="1" s="1"/>
  <c r="R85" i="1"/>
  <c r="T85" i="1" s="1"/>
  <c r="U85" i="1" s="1"/>
  <c r="V85" i="1" s="1"/>
  <c r="R186" i="1"/>
  <c r="T186" i="1" s="1"/>
  <c r="U186" i="1" s="1"/>
  <c r="V186" i="1" s="1"/>
  <c r="O88" i="1"/>
  <c r="P88" i="1" s="1"/>
  <c r="V88" i="1" s="1"/>
  <c r="O96" i="1"/>
  <c r="P96" i="1" s="1"/>
  <c r="V96" i="1" s="1"/>
  <c r="O126" i="1"/>
  <c r="P126" i="1" s="1"/>
  <c r="V126" i="1" s="1"/>
  <c r="O40" i="1"/>
  <c r="P40" i="1" s="1"/>
  <c r="V40" i="1" s="1"/>
  <c r="O26" i="1"/>
  <c r="P26" i="1" s="1"/>
  <c r="V26" i="1" s="1"/>
  <c r="O75" i="1"/>
  <c r="P75" i="1" s="1"/>
  <c r="V75" i="1" s="1"/>
  <c r="O66" i="1"/>
  <c r="P66" i="1" s="1"/>
  <c r="V66" i="1" s="1"/>
  <c r="R21" i="1"/>
  <c r="T21" i="1" s="1"/>
  <c r="U21" i="1" s="1"/>
  <c r="V21" i="1" s="1"/>
  <c r="R79" i="1"/>
  <c r="T79" i="1" s="1"/>
  <c r="U79" i="1" s="1"/>
  <c r="V79" i="1" s="1"/>
  <c r="R83" i="1"/>
  <c r="T83" i="1" s="1"/>
  <c r="U83" i="1" s="1"/>
  <c r="V83" i="1" s="1"/>
  <c r="R107" i="1"/>
  <c r="T107" i="1" s="1"/>
  <c r="U107" i="1" s="1"/>
  <c r="V107" i="1" s="1"/>
  <c r="O36" i="1"/>
  <c r="P36" i="1" s="1"/>
  <c r="V36" i="1" s="1"/>
  <c r="R61" i="1"/>
  <c r="T61" i="1" s="1"/>
  <c r="U61" i="1" s="1"/>
  <c r="V61" i="1" s="1"/>
  <c r="R13" i="1"/>
  <c r="T13" i="1" s="1"/>
  <c r="U13" i="1" s="1"/>
  <c r="V13" i="1" s="1"/>
  <c r="O94" i="1"/>
  <c r="P94" i="1" s="1"/>
  <c r="V94" i="1" s="1"/>
  <c r="O46" i="1"/>
  <c r="P46" i="1" s="1"/>
  <c r="V46" i="1" s="1"/>
  <c r="O62" i="1"/>
  <c r="P62" i="1" s="1"/>
  <c r="V62" i="1" s="1"/>
  <c r="R14" i="1"/>
  <c r="T14" i="1" s="1"/>
  <c r="U14" i="1" s="1"/>
  <c r="V14" i="1" s="1"/>
  <c r="O70" i="1"/>
  <c r="P70" i="1" s="1"/>
  <c r="V70" i="1" s="1"/>
  <c r="O25" i="1"/>
  <c r="P25" i="1" s="1"/>
  <c r="V25" i="1" s="1"/>
  <c r="R116" i="1"/>
  <c r="T116" i="1" s="1"/>
  <c r="U116" i="1" s="1"/>
  <c r="V116" i="1" s="1"/>
  <c r="R27" i="1"/>
  <c r="T27" i="1" s="1"/>
  <c r="U27" i="1" s="1"/>
  <c r="V27" i="1" s="1"/>
  <c r="R120" i="1"/>
  <c r="T120" i="1" s="1"/>
  <c r="U120" i="1" s="1"/>
  <c r="V120" i="1" s="1"/>
  <c r="R50" i="1"/>
  <c r="T50" i="1" s="1"/>
  <c r="U50" i="1" s="1"/>
  <c r="V50" i="1" s="1"/>
  <c r="R89" i="1"/>
  <c r="T89" i="1" s="1"/>
  <c r="U89" i="1" s="1"/>
  <c r="V89" i="1" s="1"/>
  <c r="O87" i="1"/>
  <c r="P87" i="1" s="1"/>
  <c r="V87" i="1" s="1"/>
  <c r="O53" i="1"/>
  <c r="P53" i="1" s="1"/>
  <c r="V53" i="1" s="1"/>
  <c r="R127" i="1"/>
  <c r="T127" i="1" s="1"/>
  <c r="U127" i="1" s="1"/>
  <c r="V127" i="1" s="1"/>
  <c r="R129" i="1"/>
  <c r="T129" i="1" s="1"/>
  <c r="U129" i="1" s="1"/>
  <c r="V129" i="1" s="1"/>
  <c r="R12" i="1"/>
  <c r="T12" i="1" s="1"/>
  <c r="U12" i="1" s="1"/>
  <c r="V12" i="1" s="1"/>
  <c r="R65" i="1"/>
  <c r="T65" i="1" s="1"/>
  <c r="U65" i="1" s="1"/>
  <c r="V65" i="1" s="1"/>
  <c r="O136" i="1"/>
  <c r="P136" i="1" s="1"/>
  <c r="V136" i="1" s="1"/>
  <c r="R38" i="1"/>
  <c r="T38" i="1" s="1"/>
  <c r="U38" i="1" s="1"/>
  <c r="V38" i="1" s="1"/>
  <c r="R132" i="1"/>
  <c r="T132" i="1" s="1"/>
  <c r="U132" i="1" s="1"/>
  <c r="V132" i="1" s="1"/>
  <c r="R111" i="1"/>
  <c r="T111" i="1" s="1"/>
  <c r="U111" i="1" s="1"/>
  <c r="V111" i="1" s="1"/>
  <c r="O48" i="1"/>
  <c r="P48" i="1" s="1"/>
  <c r="V48" i="1" s="1"/>
  <c r="R76" i="1"/>
  <c r="T76" i="1" s="1"/>
  <c r="U76" i="1" s="1"/>
  <c r="V76" i="1" s="1"/>
  <c r="R78" i="1"/>
  <c r="T78" i="1" s="1"/>
  <c r="U78" i="1" s="1"/>
  <c r="V78" i="1" s="1"/>
  <c r="R195" i="1"/>
  <c r="T195" i="1" s="1"/>
  <c r="U195" i="1" s="1"/>
  <c r="V195" i="1" s="1"/>
  <c r="R42" i="1"/>
  <c r="T42" i="1" s="1"/>
  <c r="U42" i="1" s="1"/>
  <c r="V42" i="1" s="1"/>
  <c r="R114" i="1"/>
  <c r="T114" i="1" s="1"/>
  <c r="U114" i="1" s="1"/>
  <c r="V114" i="1" s="1"/>
  <c r="R63" i="1"/>
  <c r="T63" i="1" s="1"/>
  <c r="U63" i="1" s="1"/>
  <c r="V63" i="1" s="1"/>
  <c r="R99" i="1"/>
  <c r="T99" i="1" s="1"/>
  <c r="U99" i="1" s="1"/>
  <c r="V99" i="1" s="1"/>
  <c r="R49" i="1"/>
  <c r="T49" i="1" s="1"/>
  <c r="U49" i="1" s="1"/>
  <c r="V49" i="1" s="1"/>
  <c r="R123" i="1"/>
  <c r="T123" i="1" s="1"/>
  <c r="U123" i="1" s="1"/>
  <c r="V123" i="1" s="1"/>
  <c r="R68" i="1"/>
  <c r="T68" i="1" s="1"/>
  <c r="U68" i="1" s="1"/>
  <c r="V68" i="1" s="1"/>
  <c r="R137" i="1"/>
  <c r="T137" i="1" s="1"/>
  <c r="U137" i="1" s="1"/>
  <c r="V137" i="1" s="1"/>
  <c r="R135" i="1"/>
  <c r="T135" i="1" s="1"/>
  <c r="U135" i="1" s="1"/>
  <c r="V135" i="1" s="1"/>
  <c r="O20" i="1"/>
  <c r="P20" i="1" s="1"/>
  <c r="V20" i="1" s="1"/>
  <c r="R28" i="1"/>
  <c r="T28" i="1" s="1"/>
  <c r="U28" i="1" s="1"/>
  <c r="V28" i="1" s="1"/>
  <c r="R18" i="1"/>
  <c r="T18" i="1" s="1"/>
  <c r="U18" i="1" s="1"/>
  <c r="V18" i="1" s="1"/>
  <c r="R37" i="1"/>
  <c r="T37" i="1" s="1"/>
  <c r="U37" i="1" s="1"/>
  <c r="V37" i="1" s="1"/>
  <c r="R179" i="1"/>
  <c r="T179" i="1" s="1"/>
  <c r="U179" i="1" s="1"/>
  <c r="V179" i="1" s="1"/>
  <c r="R51" i="1"/>
  <c r="T51" i="1" s="1"/>
  <c r="U51" i="1" s="1"/>
  <c r="V51" i="1" s="1"/>
  <c r="R52" i="1"/>
  <c r="T52" i="1" s="1"/>
  <c r="U52" i="1" s="1"/>
  <c r="V52" i="1" s="1"/>
  <c r="R124" i="1"/>
  <c r="T124" i="1" s="1"/>
  <c r="U124" i="1" s="1"/>
  <c r="V124" i="1" s="1"/>
  <c r="R138" i="1"/>
  <c r="T138" i="1" s="1"/>
  <c r="U138" i="1" s="1"/>
  <c r="V138" i="1" s="1"/>
  <c r="R43" i="1"/>
  <c r="T43" i="1" s="1"/>
  <c r="U43" i="1" s="1"/>
  <c r="V43" i="1" s="1"/>
  <c r="R41" i="1"/>
  <c r="T41" i="1" s="1"/>
  <c r="U41" i="1" s="1"/>
  <c r="V41" i="1" s="1"/>
  <c r="R118" i="1"/>
  <c r="T118" i="1" s="1"/>
  <c r="U118" i="1" s="1"/>
  <c r="V118" i="1" s="1"/>
  <c r="R67" i="1"/>
  <c r="T67" i="1" s="1"/>
  <c r="U67" i="1" s="1"/>
  <c r="V67" i="1" s="1"/>
  <c r="R134" i="1"/>
  <c r="T134" i="1" s="1"/>
  <c r="U134" i="1" s="1"/>
  <c r="V134" i="1" s="1"/>
  <c r="R113" i="1"/>
  <c r="T113" i="1" s="1"/>
  <c r="U113" i="1" s="1"/>
  <c r="V113" i="1" s="1"/>
  <c r="O45" i="1"/>
  <c r="P45" i="1" s="1"/>
  <c r="V45" i="1" s="1"/>
  <c r="R74" i="1"/>
  <c r="R24" i="1"/>
  <c r="T24" i="1" s="1"/>
  <c r="U24" i="1" s="1"/>
  <c r="V24" i="1" s="1"/>
  <c r="R77" i="1"/>
  <c r="T77" i="1" s="1"/>
  <c r="U77" i="1" s="1"/>
  <c r="V77" i="1" s="1"/>
  <c r="R82" i="1"/>
  <c r="T82" i="1" s="1"/>
  <c r="U82" i="1" s="1"/>
  <c r="V82" i="1" s="1"/>
  <c r="R17" i="1"/>
  <c r="T17" i="1" s="1"/>
  <c r="U17" i="1" s="1"/>
  <c r="V17" i="1" s="1"/>
  <c r="R16" i="1"/>
  <c r="T16" i="1" s="1"/>
  <c r="U16" i="1" s="1"/>
  <c r="V16" i="1" s="1"/>
  <c r="R15" i="1"/>
  <c r="T15" i="1" s="1"/>
  <c r="U15" i="1" s="1"/>
  <c r="V15" i="1" s="1"/>
  <c r="R117" i="1"/>
  <c r="T117" i="1" s="1"/>
  <c r="U117" i="1" s="1"/>
  <c r="V117" i="1" s="1"/>
  <c r="R39" i="1"/>
  <c r="T39" i="1" s="1"/>
  <c r="U39" i="1" s="1"/>
  <c r="V39" i="1" s="1"/>
  <c r="R64" i="1"/>
  <c r="T64" i="1" s="1"/>
  <c r="U64" i="1" s="1"/>
  <c r="V64" i="1" s="1"/>
  <c r="R130" i="1"/>
  <c r="T130" i="1" s="1"/>
  <c r="U130" i="1" s="1"/>
  <c r="V130" i="1" s="1"/>
  <c r="R97" i="1"/>
  <c r="T97" i="1" s="1"/>
  <c r="U97" i="1" s="1"/>
  <c r="V97" i="1" s="1"/>
  <c r="R69" i="1"/>
  <c r="T69" i="1" s="1"/>
  <c r="U69" i="1" s="1"/>
  <c r="V69" i="1" s="1"/>
  <c r="O122" i="1"/>
  <c r="P122" i="1" s="1"/>
  <c r="V122" i="1" s="1"/>
  <c r="R84" i="1"/>
  <c r="T84" i="1" s="1"/>
  <c r="U84" i="1" s="1"/>
  <c r="V84" i="1" s="1"/>
  <c r="R81" i="1"/>
  <c r="T81" i="1" s="1"/>
  <c r="U81" i="1" s="1"/>
  <c r="V81" i="1" s="1"/>
  <c r="R86" i="1"/>
  <c r="T86" i="1" s="1"/>
  <c r="U86" i="1" s="1"/>
  <c r="V86" i="1" s="1"/>
  <c r="R131" i="1"/>
  <c r="T131" i="1" s="1"/>
  <c r="U131" i="1" s="1"/>
  <c r="V131" i="1" s="1"/>
  <c r="R112" i="1"/>
  <c r="T112" i="1" s="1"/>
  <c r="U112" i="1" s="1"/>
  <c r="V112" i="1" s="1"/>
  <c r="T74" i="1" l="1"/>
  <c r="U74" i="1" s="1"/>
  <c r="V74" i="1" s="1"/>
  <c r="R140" i="1"/>
  <c r="T140" i="1" s="1"/>
  <c r="U140" i="1" s="1"/>
  <c r="R142" i="1"/>
  <c r="T142" i="1" s="1"/>
  <c r="R141" i="1"/>
  <c r="T141" i="1" s="1"/>
  <c r="R139" i="1"/>
  <c r="T139" i="1" s="1"/>
  <c r="R8" i="1"/>
  <c r="T8" i="1" s="1"/>
  <c r="U8" i="1" s="1"/>
  <c r="R9" i="1"/>
  <c r="T9" i="1" s="1"/>
  <c r="U9" i="1" s="1"/>
  <c r="R7" i="1"/>
  <c r="T7" i="1" s="1"/>
  <c r="U7" i="1" s="1"/>
  <c r="R10" i="1"/>
  <c r="T10" i="1" s="1"/>
  <c r="U10" i="1" s="1"/>
  <c r="R182" i="1"/>
  <c r="T182" i="1" s="1"/>
  <c r="U182" i="1" s="1"/>
  <c r="R180" i="1"/>
  <c r="T180" i="1" s="1"/>
  <c r="U180" i="1" s="1"/>
  <c r="R178" i="1"/>
  <c r="T178" i="1" s="1"/>
  <c r="U178" i="1" s="1"/>
  <c r="R194" i="1"/>
  <c r="T194" i="1" s="1"/>
  <c r="U194" i="1" s="1"/>
  <c r="R184" i="1"/>
  <c r="T184" i="1" s="1"/>
  <c r="U184" i="1" s="1"/>
  <c r="R181" i="1"/>
  <c r="T181" i="1" s="1"/>
  <c r="U181" i="1" s="1"/>
  <c r="R177" i="1"/>
  <c r="T177" i="1" s="1"/>
  <c r="U177" i="1" s="1"/>
  <c r="R183" i="1"/>
  <c r="T183" i="1" s="1"/>
  <c r="U183" i="1" s="1"/>
  <c r="R185" i="1"/>
  <c r="T185" i="1" s="1"/>
  <c r="U185" i="1" s="1"/>
  <c r="O204" i="1"/>
  <c r="P204" i="1" s="1"/>
  <c r="O177" i="1" l="1"/>
  <c r="P177" i="1" s="1"/>
  <c r="V177" i="1" s="1"/>
  <c r="O182" i="1"/>
  <c r="P182" i="1" s="1"/>
  <c r="V182" i="1" s="1"/>
  <c r="O141" i="1"/>
  <c r="P141" i="1" s="1"/>
  <c r="V141" i="1" s="1"/>
  <c r="O142" i="1"/>
  <c r="P142" i="1" s="1"/>
  <c r="V142" i="1" s="1"/>
  <c r="O181" i="1"/>
  <c r="P181" i="1" s="1"/>
  <c r="V181" i="1" s="1"/>
  <c r="O10" i="1"/>
  <c r="P10" i="1" s="1"/>
  <c r="V10" i="1" s="1"/>
  <c r="O140" i="1"/>
  <c r="P140" i="1" s="1"/>
  <c r="V140" i="1" s="1"/>
  <c r="O7" i="1"/>
  <c r="P7" i="1" s="1"/>
  <c r="V7" i="1" s="1"/>
  <c r="V215" i="1" s="1"/>
  <c r="R204" i="1"/>
  <c r="T204" i="1" s="1"/>
  <c r="U204" i="1" s="1"/>
  <c r="V204" i="1" s="1"/>
  <c r="O185" i="1"/>
  <c r="P185" i="1" s="1"/>
  <c r="V185" i="1" s="1"/>
  <c r="O194" i="1"/>
  <c r="P194" i="1" s="1"/>
  <c r="V194" i="1" s="1"/>
  <c r="O9" i="1"/>
  <c r="P9" i="1" s="1"/>
  <c r="V9" i="1" s="1"/>
  <c r="O184" i="1"/>
  <c r="P184" i="1" s="1"/>
  <c r="V184" i="1" s="1"/>
  <c r="O178" i="1"/>
  <c r="P178" i="1" s="1"/>
  <c r="V178" i="1" s="1"/>
  <c r="O8" i="1"/>
  <c r="P8" i="1" s="1"/>
  <c r="V8" i="1" s="1"/>
  <c r="O183" i="1"/>
  <c r="P183" i="1" s="1"/>
  <c r="V183" i="1" s="1"/>
  <c r="O180" i="1"/>
  <c r="P180" i="1" s="1"/>
  <c r="V180" i="1" s="1"/>
  <c r="O139" i="1"/>
  <c r="P139" i="1" s="1"/>
  <c r="V1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tc={FC66282D-D3E9-4664-B80D-399C76959C5B}</author>
    <author>tc={9D876D4F-1A74-4CDD-B4FD-D315D3FE8B6F}</author>
    <author>tc={61082CEA-487C-4792-A061-E5C6619756B1}</author>
    <author>tc={57A7726A-CEC0-468F-90D5-CE23390EA642}</author>
    <author>tc={B7B1A724-4EC0-4964-8A12-F7316A522ED1}</author>
    <author>tc={B44B96A2-2A41-414D-9787-7FB58BCA69F4}</author>
    <author>tc={5D5A72B7-3BB1-47E7-89D0-06828D7CC67B}</author>
    <author>tc={68631A9D-4B79-4C8F-AB00-1678870CCBE8}</author>
    <author>tc={16711F68-0810-4380-9D88-EBE9656614B9}</author>
    <author>tc={0E69B464-4589-4C00-8DB2-C8E8C234C683}</author>
    <author>tc={B5CFBC39-FBEE-4458-B4DD-082CDD82057D}</author>
    <author>tc={726D3D6E-68C9-43CB-A331-B977A4F20F37}</author>
    <author>tc={BAD7F063-E63B-42C0-BB14-B3C20EE95DF9}</author>
    <author>tc={E64A2E78-DDEB-431E-AC91-FADFD1894201}</author>
    <author>tc={85355457-B84B-464A-AC4D-A9E84BBBDFF2}</author>
    <author>tc={0144BE98-0886-4E19-B672-7CCB81E75D07}</author>
    <author>tc={F65194A8-F3BE-4B1A-8A4E-F6B60DAB5B18}</author>
    <author>tc={541F193E-851D-4F6E-A56F-2FF4D8FED554}</author>
    <author>tc={2A7F5EFD-F007-4988-8913-ECC2BA861647}</author>
    <author>tc={82F02FC0-676C-4133-B7D6-28E1D72B74FE}</author>
    <author>tc={F8D22236-E92D-4A48-B0C4-ECC94FC4D857}</author>
    <author>tc={15E2C924-A526-4122-94BD-CF32973CEF7C}</author>
    <author>tc={7F41CB31-D599-42C5-A156-A8298C97503B}</author>
    <author>tc={F57DC24F-495D-472D-B820-B6E0AB9AA0E8}</author>
    <author>tc={98366B5C-08B9-435A-A6B7-7F7163FBF06A}</author>
    <author>tc={6AC153D1-0C50-4392-93FD-308C176160C2}</author>
  </authors>
  <commentList>
    <comment ref="L50" authorId="0" shapeId="0" xr:uid="{FC66282D-D3E9-4664-B80D-399C76959C5B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51" authorId="1" shapeId="0" xr:uid="{9D876D4F-1A74-4CDD-B4FD-D315D3FE8B6F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52" authorId="2" shapeId="0" xr:uid="{61082CEA-487C-4792-A061-E5C6619756B1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53" authorId="3" shapeId="0" xr:uid="{57A7726A-CEC0-468F-90D5-CE23390EA642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56" authorId="4" shapeId="0" xr:uid="{B7B1A724-4EC0-4964-8A12-F7316A522ED1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57" authorId="5" shapeId="0" xr:uid="{B44B96A2-2A41-414D-9787-7FB58BCA69F4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58" authorId="6" shapeId="0" xr:uid="{5D5A72B7-3BB1-47E7-89D0-06828D7CC67B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59" authorId="7" shapeId="0" xr:uid="{68631A9D-4B79-4C8F-AB00-1678870CCBE8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61" authorId="8" shapeId="0" xr:uid="{16711F68-0810-4380-9D88-EBE9656614B9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103" authorId="9" shapeId="0" xr:uid="{0E69B464-4589-4C00-8DB2-C8E8C234C683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106" authorId="10" shapeId="0" xr:uid="{B5CFBC39-FBEE-4458-B4DD-082CDD82057D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107" authorId="11" shapeId="0" xr:uid="{726D3D6E-68C9-43CB-A331-B977A4F20F37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Kg N ab dyr for avlstyre er sat som stude, da der ikke findes N-normer for avlsyre i normtabel</t>
      </text>
    </comment>
    <comment ref="L150" authorId="12" shapeId="0" xr:uid="{BAD7F063-E63B-42C0-BB14-B3C20EE95DF9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Integreret i andel fra løbe og drægtighedsstald</t>
      </text>
    </comment>
    <comment ref="L151" authorId="13" shapeId="0" xr:uid="{E64A2E78-DDEB-431E-AC91-FADFD1894201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Integreret i andel fra løbe og drægtighedsstald</t>
      </text>
    </comment>
    <comment ref="Q193" authorId="14" shapeId="0" xr:uid="{85355457-B84B-464A-AC4D-A9E84BBBDFF2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196" authorId="15" shapeId="0" xr:uid="{0144BE98-0886-4E19-B672-7CCB81E75D07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197" authorId="16" shapeId="0" xr:uid="{F65194A8-F3BE-4B1A-8A4E-F6B60DAB5B18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198" authorId="17" shapeId="0" xr:uid="{541F193E-851D-4F6E-A56F-2FF4D8FED554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199" authorId="18" shapeId="0" xr:uid="{2A7F5EFD-F007-4988-8913-ECC2BA861647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200" authorId="19" shapeId="0" xr:uid="{82F02FC0-676C-4133-B7D6-28E1D72B74FE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201" authorId="20" shapeId="0" xr:uid="{F8D22236-E92D-4A48-B0C4-ECC94FC4D857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203" authorId="21" shapeId="0" xr:uid="{15E2C924-A526-4122-94BD-CF32973CEF7C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205" authorId="22" shapeId="0" xr:uid="{7F41CB31-D599-42C5-A156-A8298C97503B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206" authorId="23" shapeId="0" xr:uid="{F57DC24F-495D-472D-B820-B6E0AB9AA0E8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207" authorId="24" shapeId="0" xr:uid="{98366B5C-08B9-435A-A6B7-7F7163FBF06A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  <comment ref="Q214" authorId="25" shapeId="0" xr:uid="{6AC153D1-0C50-4392-93FD-308C176160C2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Tal fra klimarådet</t>
      </text>
    </comment>
  </commentList>
</comments>
</file>

<file path=xl/sharedStrings.xml><?xml version="1.0" encoding="utf-8"?>
<sst xmlns="http://schemas.openxmlformats.org/spreadsheetml/2006/main" count="1399" uniqueCount="273">
  <si>
    <t>Dyrekatagori</t>
  </si>
  <si>
    <t>Dyretyper</t>
  </si>
  <si>
    <t>Staldtype</t>
  </si>
  <si>
    <t>Gødningstype</t>
  </si>
  <si>
    <t>Bindestald med grebning</t>
  </si>
  <si>
    <t>Bindestald med riste</t>
  </si>
  <si>
    <t>Sengestald med fast gulv</t>
  </si>
  <si>
    <t>Sengestald med spalter (kanal, linespil)</t>
  </si>
  <si>
    <t>Dybstrøelse (hele arealet)</t>
  </si>
  <si>
    <t>Dybstrøelse, lang ædeplads med fast gulv</t>
  </si>
  <si>
    <t>Total N i gødning  (Kg)</t>
  </si>
  <si>
    <t>Direkte udledning</t>
  </si>
  <si>
    <t>FracGasMS (fordampning)</t>
  </si>
  <si>
    <t>Total N fra fordampning</t>
  </si>
  <si>
    <t>EF4 (Emmisionsfaktor)</t>
  </si>
  <si>
    <t>Indirekte udledning</t>
  </si>
  <si>
    <t>Bilag 3 - Lattergasudslip (N2O) fra stald og lager</t>
  </si>
  <si>
    <t>Får</t>
  </si>
  <si>
    <t>Geder</t>
  </si>
  <si>
    <t>Heste</t>
  </si>
  <si>
    <t>Hjortedyr</t>
  </si>
  <si>
    <t>Høns af æglægningstype</t>
  </si>
  <si>
    <t>Kvæg</t>
  </si>
  <si>
    <t>Mink</t>
  </si>
  <si>
    <t>Svin</t>
  </si>
  <si>
    <t>Får, 1 moderdyr med afkom</t>
  </si>
  <si>
    <t>Malkegeder, 1 moderdyr med afkom</t>
  </si>
  <si>
    <t>Kødgeder, 1 moderdyr med afkom</t>
  </si>
  <si>
    <t>Mohairged, 1 moderdyr med afkom</t>
  </si>
  <si>
    <t>Heste, 1 årsdyr, vægt 300 kg - under 500 kg</t>
  </si>
  <si>
    <t>Heste, 1 årsdyr, vægt 500 kg - under 700 kg</t>
  </si>
  <si>
    <t>Heste, 1 årsdyr, vægt under 300 kg</t>
  </si>
  <si>
    <t>Heste, 1 årsdyr, vægt 700 kg og derover</t>
  </si>
  <si>
    <t>1 årsko uden opdræt, malkekvæg, tung race</t>
  </si>
  <si>
    <t>1 årsopdræt (kvier/stude 6 mdr. - kælvning (27 mdr)/slagtning, tung race)</t>
  </si>
  <si>
    <t>1 årsopdræt (småkalv 0-6 mdr., tung race)</t>
  </si>
  <si>
    <t>1 stk. slagtekalve, 6 mdr. - slagtning (440 kg), tung race.</t>
  </si>
  <si>
    <t>1 årsko uden opdræt, malkekvæg, Jersey</t>
  </si>
  <si>
    <t>1 årsammeko uden opdræt (over 600 kg)</t>
  </si>
  <si>
    <t>1 årsammeko uden opdræt (400-600 kg)</t>
  </si>
  <si>
    <t>1 årsopdræt (kvier/stude 6 mdr. - kælvning (25 mdr)/slagtning, Jersey)</t>
  </si>
  <si>
    <t>1 årsopdræt (småkalv 0-6 mdr., Jersey)</t>
  </si>
  <si>
    <t>1 årsammeko uden opdræt (under 400 kg)</t>
  </si>
  <si>
    <t>1 stk. slagtekalve 6 mdr. - slagtning (328 kg), Jersey.</t>
  </si>
  <si>
    <t>1 stk. slagtekalv, 0-6 mdr., Jersey.</t>
  </si>
  <si>
    <t>1 avlstyr (1 årsdyr), tung race, over 440 kg</t>
  </si>
  <si>
    <t>1 avlstyr (1 årsdyr), Jersey, over 328 kg</t>
  </si>
  <si>
    <t>Mink, 1 årstæve</t>
  </si>
  <si>
    <t>Pelsdyr, andre staldsystemer (antal DE)</t>
  </si>
  <si>
    <t>Antal producerede slagtesvin, 31-110 kg</t>
  </si>
  <si>
    <t>Antal producerede FRATS-svin</t>
  </si>
  <si>
    <t>producerede slagtekyllinger, 32 dage</t>
  </si>
  <si>
    <t>producerede slagtekyllinger, 35 dage</t>
  </si>
  <si>
    <t>Rugeæg (HPR-høner)</t>
  </si>
  <si>
    <t>Kalkuner, tunge hanner, produktionstid 147 dage</t>
  </si>
  <si>
    <t>producerede slagtekyllinger, 40 dage</t>
  </si>
  <si>
    <t>Økologiske slagtekyllinger, 63 dage</t>
  </si>
  <si>
    <t>Ænder, produktionstid 52 dage</t>
  </si>
  <si>
    <t>Rugeæg (hønniker, HPR)</t>
  </si>
  <si>
    <t>Kalkuner, tunge hunner, produktionstid 112 dage</t>
  </si>
  <si>
    <t>Gæs, produktionstid 91 dage</t>
  </si>
  <si>
    <t>Malkegeder</t>
  </si>
  <si>
    <t>Kødgeder</t>
  </si>
  <si>
    <t>Mohairgeder</t>
  </si>
  <si>
    <t>1 voksen årshest, 300 kg - mindre end 500 kg</t>
  </si>
  <si>
    <t>1 voksen årshest, 500 kg - mindre end 700 kg</t>
  </si>
  <si>
    <t>1 voksen årshest, under 300 kg</t>
  </si>
  <si>
    <t>1 voksen årshest, 700 kg og derover</t>
  </si>
  <si>
    <t>Burhøns, konsumæg, bånd, fast gødning</t>
  </si>
  <si>
    <t>Skrabehøner, konsumæg, fler-etagesystem med gødnin</t>
  </si>
  <si>
    <t>Økologiske, konsumæg, gulvdrift + fler-etage bånd</t>
  </si>
  <si>
    <t>Rugeæg (hpr-høner), gulvdrift + gødningskummer</t>
  </si>
  <si>
    <t>Konsum, Gulvdrift, produktionstid 118 dage</t>
  </si>
  <si>
    <t>Skrabehøner, konsumæg, gulvdrift + gødningskummer</t>
  </si>
  <si>
    <t>Økologiske, konsumæg, gulvdrift + gødningskumme</t>
  </si>
  <si>
    <t>Friland, konsumæg, gulvdrift fler-etagesystem</t>
  </si>
  <si>
    <t>Fritgående, konsumæg, gulvdrift + gødningskummer</t>
  </si>
  <si>
    <t>Konsum, Bure, Produktionstid 118 dage</t>
  </si>
  <si>
    <t>Fritgående, konsumæg, gulvdrift uden gødningskumme</t>
  </si>
  <si>
    <t>Burhøns, konsumæg, bånd, gylle</t>
  </si>
  <si>
    <t>Rugeæg (hpr), gulvdrift, produktionstid 119 dage</t>
  </si>
  <si>
    <t>Sengestald med spalter (kanal, bagskyl eller ringk</t>
  </si>
  <si>
    <t>Sengestald med spaltegulv (kanal, bagskyl eller ri</t>
  </si>
  <si>
    <t>Dybstrøelse, hele arealet</t>
  </si>
  <si>
    <t>Spaltegulvbokse</t>
  </si>
  <si>
    <t>Sengestald, fast drænet gulv med skraber og ajleaf</t>
  </si>
  <si>
    <t>Sengestald med spaltegulv (kanal, linespil)</t>
  </si>
  <si>
    <t>Dybstrøelse, lang ædeplads med spalter (kanal, bag</t>
  </si>
  <si>
    <t>Dybstrøelse, lang ædeplads med spalter (kanal, lin</t>
  </si>
  <si>
    <t>Dybstrøelse + kort ædeplads med fast gulv</t>
  </si>
  <si>
    <t>Dybstrøelse, kort ædeplads med fast gulv</t>
  </si>
  <si>
    <t>Sengestald med spaltegulv (kanal, bagskyl el. ring</t>
  </si>
  <si>
    <t>Dybstrøelse, + kort ædeplads med fast gulv</t>
  </si>
  <si>
    <t>Dybstrøelse, lang ædeplads, fast drænet gulv med s</t>
  </si>
  <si>
    <t>Dybstrøelse hele arealet+kort ædeplads,fast gulv</t>
  </si>
  <si>
    <t>Dybstrøelse, lang ædeplads, spalter(kanal, linespil)</t>
  </si>
  <si>
    <t>Dybstrøelse,lang ædeplads,spalter(kanal,bagskyl/ringkanal)</t>
  </si>
  <si>
    <t>Dybstrøelse, lang ædeplads,fast gulv</t>
  </si>
  <si>
    <t>Sengestald, fast drænet gulv med skaber og ajleafl</t>
  </si>
  <si>
    <t>Kødædende pelsdyr, bure, gødn.rende, ugentlig tømn</t>
  </si>
  <si>
    <t>Kødædende pelsdyr, bure, fast gødning i gødn.rende</t>
  </si>
  <si>
    <t>Drænet gulv + spalter (33/67)</t>
  </si>
  <si>
    <t>Toklimastald, delvis spaltegulv</t>
  </si>
  <si>
    <t>Individuel opstaldning, delvis spaltegulv</t>
  </si>
  <si>
    <t>Kassestier, delvis spaltegulv</t>
  </si>
  <si>
    <t>Løsgående, delvis spaltegulv</t>
  </si>
  <si>
    <t>Delvis spaltegulv, 50-75% fast gulv</t>
  </si>
  <si>
    <t>Drænet gulv + spalter (50/50)</t>
  </si>
  <si>
    <t>Kassestier, fuldspaltegulv</t>
  </si>
  <si>
    <t>Løsgående, dybstrøelse + spaltegulv</t>
  </si>
  <si>
    <t>Delvis splategulv med 33-49% fast gulv</t>
  </si>
  <si>
    <t>Dybstrøelse</t>
  </si>
  <si>
    <t>Løsgående, dybstrøelse</t>
  </si>
  <si>
    <t>Delvis spaltegulv med 50-75% fast gulv</t>
  </si>
  <si>
    <t>Dybstrøelse, opdelt lejeareal</t>
  </si>
  <si>
    <t>Fast gulv</t>
  </si>
  <si>
    <t>Løsgående, dybstrøelse + fast gulv</t>
  </si>
  <si>
    <t>Friland</t>
  </si>
  <si>
    <t>Individuel opstaldning, fast gulv</t>
  </si>
  <si>
    <t>Produktionstid 32 dage</t>
  </si>
  <si>
    <t>Produktionstid 35 dage</t>
  </si>
  <si>
    <t>Rugeæg (hpr-høner), gulvdrift og gødningskummer</t>
  </si>
  <si>
    <t>Produktionstid 40 dage</t>
  </si>
  <si>
    <t>Rugeæg (hønniker, Hpr), gulvdrift, prod. 119 dage</t>
  </si>
  <si>
    <t>Skrabekyllinger, 44 dage</t>
  </si>
  <si>
    <t>Produktionstid 30 dage</t>
  </si>
  <si>
    <t>Anden husdyrgødning</t>
  </si>
  <si>
    <t>Fast gødning</t>
  </si>
  <si>
    <t>Fjerkrægylle</t>
  </si>
  <si>
    <t>Kvæggylle</t>
  </si>
  <si>
    <t>Minkgylle</t>
  </si>
  <si>
    <t>Svinegylle</t>
  </si>
  <si>
    <t>Strøelsestype</t>
  </si>
  <si>
    <t xml:space="preserve">Burhøns, konsumæg </t>
  </si>
  <si>
    <t xml:space="preserve">Fritgående, konsumæg, </t>
  </si>
  <si>
    <t xml:space="preserve">Hønniker, Hpr </t>
  </si>
  <si>
    <t xml:space="preserve">Hønniker, konsum </t>
  </si>
  <si>
    <r>
      <t>Hønniker, konsum</t>
    </r>
    <r>
      <rPr>
        <sz val="11"/>
        <color rgb="FFFF0000"/>
        <rFont val="Calibri"/>
        <family val="2"/>
        <scheme val="minor"/>
      </rPr>
      <t xml:space="preserve"> </t>
    </r>
  </si>
  <si>
    <t xml:space="preserve">Rugeæg (hpr-høner), </t>
  </si>
  <si>
    <t xml:space="preserve">Skrabehøner, konsumæg </t>
  </si>
  <si>
    <t xml:space="preserve">Økologiske, konsumæg, </t>
  </si>
  <si>
    <t xml:space="preserve">Økologiske slagtekyllinger, 63 dage </t>
  </si>
  <si>
    <r>
      <t>Ænder, produktionstid 52 dage</t>
    </r>
    <r>
      <rPr>
        <sz val="11"/>
        <color rgb="FFFF0000"/>
        <rFont val="Calibri"/>
        <family val="2"/>
        <scheme val="minor"/>
      </rPr>
      <t xml:space="preserve"> </t>
    </r>
  </si>
  <si>
    <t xml:space="preserve">Kalkuner, tunge hunner, produktionstid 112 dage </t>
  </si>
  <si>
    <t xml:space="preserve">producerede skrabekyllinger, 56 dage </t>
  </si>
  <si>
    <t xml:space="preserve">producerede slagtekyllinger, 30 dage </t>
  </si>
  <si>
    <t>Gæs, produktionstid 91 dage (100 stk)</t>
  </si>
  <si>
    <t>NIR 2019 s. 387 IPCC default</t>
  </si>
  <si>
    <t>Fjerkræ</t>
  </si>
  <si>
    <t xml:space="preserve">Kilder: </t>
  </si>
  <si>
    <t>Registerdata</t>
  </si>
  <si>
    <t>Geder / får</t>
  </si>
  <si>
    <t>Hjortdyr</t>
  </si>
  <si>
    <t>Avlstyr</t>
  </si>
  <si>
    <t>Ammekøer</t>
  </si>
  <si>
    <t>Årsko, Malkekvæg</t>
  </si>
  <si>
    <t>Kvier</t>
  </si>
  <si>
    <t>Småkalve</t>
  </si>
  <si>
    <t>Andet kvæg</t>
  </si>
  <si>
    <t>Pelsdyr</t>
  </si>
  <si>
    <t>Årsso</t>
  </si>
  <si>
    <t>Sl. Svin</t>
  </si>
  <si>
    <t>Smågrise</t>
  </si>
  <si>
    <t>Fordeling af dyrtyper</t>
  </si>
  <si>
    <t>Fordeling af staldtyper</t>
  </si>
  <si>
    <t>Løsdrift / boks</t>
  </si>
  <si>
    <t>Sengestald</t>
  </si>
  <si>
    <t>Bindestald</t>
  </si>
  <si>
    <t>Løsdrift / spalter</t>
  </si>
  <si>
    <t>Kolonnemærkater</t>
  </si>
  <si>
    <t>Hovedtotal</t>
  </si>
  <si>
    <t>Rækkemærkater</t>
  </si>
  <si>
    <r>
      <t>Total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 af indirekte udledning (Kg)</t>
    </r>
  </si>
  <si>
    <r>
      <t>Total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O-N (Kg)2</t>
    </r>
  </si>
  <si>
    <r>
      <t>Total af direkte udledning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 (Kg)</t>
    </r>
  </si>
  <si>
    <r>
      <t>Total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O-N (Kg)</t>
    </r>
  </si>
  <si>
    <r>
      <t>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O-N pr. Kg Nex (Kg)</t>
    </r>
  </si>
  <si>
    <t>Total</t>
  </si>
  <si>
    <t>Overfør til regnskab</t>
  </si>
  <si>
    <t>FRARTS-svin</t>
  </si>
  <si>
    <t>Dyrekode</t>
  </si>
  <si>
    <t>Antal årsdyr i Kommunen 2018</t>
  </si>
  <si>
    <r>
      <t>Total udledning af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 2018 (ton)</t>
    </r>
  </si>
  <si>
    <t>Kg N pr dyr (ab dyr) pr år (Nex)</t>
  </si>
  <si>
    <t xml:space="preserve">1 stk. slagtekalv, 0-6 mdr., tung race </t>
  </si>
  <si>
    <t>1 stk. slagtekalv, 0-6 mdr., tung race</t>
  </si>
  <si>
    <t>Tier II Lund 2019 Normtal - ton gødning for både (m) anure og  (s)traw samt tørstofprocenter for begge</t>
  </si>
  <si>
    <t xml:space="preserve">Bilag 3. Beregning af emissionsfaktor for FracGas  </t>
  </si>
  <si>
    <t xml:space="preserve">Dyretype </t>
  </si>
  <si>
    <r>
      <t>No</t>
    </r>
    <r>
      <rPr>
        <b/>
        <vertAlign val="subscript"/>
        <sz val="11"/>
        <rFont val="Calibri"/>
        <family val="2"/>
        <scheme val="minor"/>
      </rPr>
      <t>x</t>
    </r>
    <r>
      <rPr>
        <b/>
        <sz val="11"/>
        <rFont val="Calibri"/>
        <family val="2"/>
        <scheme val="minor"/>
      </rPr>
      <t xml:space="preserve"> (som NO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) kilotons </t>
    </r>
  </si>
  <si>
    <t>Malkekvæg</t>
  </si>
  <si>
    <t xml:space="preserve">Geder </t>
  </si>
  <si>
    <t>Høns og hønniker</t>
  </si>
  <si>
    <t>slagtekyllinger</t>
  </si>
  <si>
    <t>Kalkuner</t>
  </si>
  <si>
    <t>Andet fjerkræ</t>
  </si>
  <si>
    <t xml:space="preserve">Andre dyr </t>
  </si>
  <si>
    <t>Denmark NFR-Report 2018</t>
  </si>
  <si>
    <t>Beregning  baseret på metode fra Klimarådets værktøj til beregning  på bedriftsniveau</t>
  </si>
  <si>
    <t xml:space="preserve">NIR 2020 tabel 5.14  </t>
  </si>
  <si>
    <t>IE</t>
  </si>
  <si>
    <t>Kode stald + dyr</t>
  </si>
  <si>
    <t>Ænder</t>
  </si>
  <si>
    <t>Kalkun</t>
  </si>
  <si>
    <t>Gæs</t>
  </si>
  <si>
    <t>Stalkode</t>
  </si>
  <si>
    <t>2 avlstyr (1 årsdyr), tung race, over 440 kg</t>
  </si>
  <si>
    <t>Antal producerede smågrise, fra 6,8 til 31 kg</t>
  </si>
  <si>
    <t>1 årsso m, 31,4 grise til 6,8 kg, andel fra løbe- og drægtighedsstald</t>
  </si>
  <si>
    <t>1 årsso m, 31,4 grise til 6,8 kg, andel fra farestald,</t>
  </si>
  <si>
    <t>Delvis spaltegulv, 33-49% fast gulv</t>
  </si>
  <si>
    <t>Hjorte &gt; 15 mdr,</t>
  </si>
  <si>
    <t>Hinder &gt; 15 mdr,</t>
  </si>
  <si>
    <t>Unge hjorte 3-15 mdr,</t>
  </si>
  <si>
    <t>Unge hinder 3-15 mdr,</t>
  </si>
  <si>
    <t>Årshind</t>
  </si>
  <si>
    <t>Dådyr</t>
  </si>
  <si>
    <t>Hjorte &gt; 15 mdr,, 10 stk,</t>
  </si>
  <si>
    <t>Hinder &gt; 15 mdr,, 10 stk,</t>
  </si>
  <si>
    <t>Unge hjorte 3-15 mdr,, 10 stk,</t>
  </si>
  <si>
    <t>Unge hinder 3-15 mdr,, 10 stk,</t>
  </si>
  <si>
    <t>Årshind, 1 stk,</t>
  </si>
  <si>
    <t>Dådyr, 1 stk,</t>
  </si>
  <si>
    <t>Chinchilla</t>
  </si>
  <si>
    <t>Chinchilla, 100 stk,</t>
  </si>
  <si>
    <t>Andet</t>
  </si>
  <si>
    <t>Agerhøns, avlsdyr</t>
  </si>
  <si>
    <t>Struds, kylling, 0-3 mdr,</t>
  </si>
  <si>
    <t>Struds, kylling, 3-14 mdr,</t>
  </si>
  <si>
    <t>Struds, voksen, hun</t>
  </si>
  <si>
    <t>Struds, voksen, han</t>
  </si>
  <si>
    <t>Agerhøns, avlsdyr, 100 stk,</t>
  </si>
  <si>
    <t>Struds, kylling, 0-3 mdr,, 100 producerede dyr</t>
  </si>
  <si>
    <t>Struds, kylling, 3-14 mdr,, 10 producerede dyr</t>
  </si>
  <si>
    <t>Struds, voksen, hun, 10 årsdyr</t>
  </si>
  <si>
    <t>Struds, voksen, han, 10 årsdyr</t>
  </si>
  <si>
    <t>Ræve</t>
  </si>
  <si>
    <t>Andre ræve eller ræve, andre staldsystemer</t>
  </si>
  <si>
    <t>Høns af slagtetype</t>
  </si>
  <si>
    <t>Levende vægt ved slagtning</t>
  </si>
  <si>
    <t>Levende vægt ved slagtning, 3,07 kg</t>
  </si>
  <si>
    <t>producerede slagtekyllinger, levende vægt ved slagtning 1,85 kg</t>
  </si>
  <si>
    <t>producerede slagtekyllinger, levende vægt ved slagtning 2,13 kg</t>
  </si>
  <si>
    <t>producerede slagtekyllinger, levende vægt ved slagtning, 3,07 kg</t>
  </si>
  <si>
    <t>producerede slagtekyllinger, levende vægt ved slagtning 1,67 kg</t>
  </si>
  <si>
    <t>Løsdrift / boks / bur</t>
  </si>
  <si>
    <t>Friland, konsumæg</t>
  </si>
  <si>
    <t>Økologiske, konsumæg</t>
  </si>
  <si>
    <t>Friland, konsumæg, gulv+fler etage m bånd</t>
  </si>
  <si>
    <t>Økologiske, konsumæg, gulv+fler-etage m bånd</t>
  </si>
  <si>
    <t>producerede slagtekyllinger, 45 dage</t>
  </si>
  <si>
    <t>Produktionstid 45 dage</t>
  </si>
  <si>
    <t>Total N- fordampning fordel på dyretyper kg DK</t>
  </si>
  <si>
    <r>
      <t>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kilotons DK</t>
    </r>
  </si>
  <si>
    <r>
      <t>NO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-N kilotons *DK</t>
    </r>
  </si>
  <si>
    <r>
      <t>NH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-N kilotons DK</t>
    </r>
  </si>
  <si>
    <t>kg. N ex dyr pr. år  (gnsn)</t>
  </si>
  <si>
    <t>Antal dyr i DK</t>
  </si>
  <si>
    <t>NE</t>
  </si>
  <si>
    <t xml:space="preserve">NY total N- udledning for dyr af typen i DK </t>
  </si>
  <si>
    <t>DST HDYR07 (2018)</t>
  </si>
  <si>
    <t>NFR(2020) (2018) Annex 3D-2a (2018)</t>
  </si>
  <si>
    <t xml:space="preserve">Beregnet efter metode i Klimarådets dokumentationsnotat men for 2018 tal </t>
  </si>
  <si>
    <t xml:space="preserve"> Implicit FracGas for dyr af typen </t>
  </si>
  <si>
    <t>Indsæt antal dyr / Register data</t>
  </si>
  <si>
    <t>Overført til Data Sheet</t>
  </si>
  <si>
    <t>Sum af Antal årsdyr i Kommunen 2018</t>
  </si>
  <si>
    <t>Sum af Total udledning af N2O 2018 (ton)</t>
  </si>
  <si>
    <t>Bilag 3 - Lattergas fra staldsystem</t>
  </si>
  <si>
    <t>Antal årsdyr i kommunen i 2018 [stk.]</t>
  </si>
  <si>
    <r>
      <t>Udledning af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2018 [ton]</t>
    </r>
  </si>
  <si>
    <t xml:space="preserve">Slagtekalve 0-6 mdr. </t>
  </si>
  <si>
    <t xml:space="preserve">Slagtekalve 6 mdr.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</si>
</sst>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0"/>
    <xf numFmtId="9" fontId="13" fillId="0" borderId="0" applyFont="0" applyFill="0" applyBorder="0" applyAlignment="0" applyProtection="0"/>
  </cellStyleXfs>
  <cellXfs count="14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2" xfId="0" applyBorder="1" applyAlignment="1"/>
    <xf numFmtId="0" fontId="0" fillId="0" borderId="2" xfId="0" applyFill="1" applyBorder="1" applyAlignment="1"/>
    <xf numFmtId="0" fontId="0" fillId="0" borderId="2" xfId="0" applyBorder="1"/>
    <xf numFmtId="0" fontId="0" fillId="0" borderId="2" xfId="0" applyFill="1" applyBorder="1"/>
    <xf numFmtId="0" fontId="0" fillId="0" borderId="0" xfId="0" applyBorder="1" applyAlignment="1"/>
    <xf numFmtId="3" fontId="0" fillId="2" borderId="0" xfId="0" applyNumberFormat="1" applyFill="1"/>
    <xf numFmtId="3" fontId="0" fillId="0" borderId="0" xfId="0" applyNumberFormat="1"/>
    <xf numFmtId="3" fontId="0" fillId="2" borderId="2" xfId="0" applyNumberFormat="1" applyFill="1" applyBorder="1" applyAlignment="1"/>
    <xf numFmtId="4" fontId="0" fillId="2" borderId="0" xfId="0" applyNumberFormat="1" applyFill="1"/>
    <xf numFmtId="4" fontId="0" fillId="0" borderId="0" xfId="0" applyNumberFormat="1"/>
    <xf numFmtId="4" fontId="3" fillId="0" borderId="0" xfId="0" applyNumberFormat="1" applyFont="1" applyAlignment="1">
      <alignment vertical="top"/>
    </xf>
    <xf numFmtId="4" fontId="0" fillId="0" borderId="2" xfId="0" applyNumberFormat="1" applyBorder="1" applyAlignment="1"/>
    <xf numFmtId="4" fontId="0" fillId="0" borderId="2" xfId="0" applyNumberFormat="1" applyFill="1" applyBorder="1" applyAlignment="1"/>
    <xf numFmtId="10" fontId="0" fillId="0" borderId="2" xfId="0" applyNumberFormat="1" applyFill="1" applyBorder="1" applyAlignment="1"/>
    <xf numFmtId="0" fontId="1" fillId="0" borderId="0" xfId="0" applyFont="1" applyFill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3" fontId="0" fillId="0" borderId="0" xfId="0" quotePrefix="1" applyNumberFormat="1" applyFill="1"/>
    <xf numFmtId="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10" fontId="0" fillId="2" borderId="0" xfId="0" applyNumberFormat="1" applyFill="1"/>
    <xf numFmtId="10" fontId="0" fillId="0" borderId="0" xfId="0" applyNumberFormat="1" applyFill="1"/>
    <xf numFmtId="10" fontId="0" fillId="0" borderId="0" xfId="0" applyNumberFormat="1"/>
    <xf numFmtId="10" fontId="4" fillId="0" borderId="0" xfId="0" applyNumberFormat="1" applyFont="1" applyFill="1" applyAlignment="1">
      <alignment wrapText="1"/>
    </xf>
    <xf numFmtId="0" fontId="0" fillId="6" borderId="0" xfId="0" applyFill="1"/>
    <xf numFmtId="0" fontId="0" fillId="0" borderId="9" xfId="0" applyFill="1" applyBorder="1" applyAlignment="1"/>
    <xf numFmtId="0" fontId="0" fillId="0" borderId="9" xfId="0" applyBorder="1" applyAlignment="1"/>
    <xf numFmtId="0" fontId="0" fillId="0" borderId="9" xfId="0" applyBorder="1"/>
    <xf numFmtId="0" fontId="0" fillId="6" borderId="15" xfId="0" applyFill="1" applyBorder="1" applyAlignment="1">
      <alignment horizontal="left"/>
    </xf>
    <xf numFmtId="3" fontId="0" fillId="6" borderId="1" xfId="0" applyNumberFormat="1" applyFill="1" applyBorder="1"/>
    <xf numFmtId="3" fontId="0" fillId="6" borderId="2" xfId="0" applyNumberFormat="1" applyFill="1" applyBorder="1"/>
    <xf numFmtId="3" fontId="0" fillId="6" borderId="3" xfId="0" applyNumberFormat="1" applyFill="1" applyBorder="1"/>
    <xf numFmtId="0" fontId="0" fillId="6" borderId="13" xfId="0" applyFill="1" applyBorder="1" applyAlignment="1">
      <alignment horizontal="left"/>
    </xf>
    <xf numFmtId="3" fontId="0" fillId="6" borderId="13" xfId="0" applyNumberFormat="1" applyFill="1" applyBorder="1" applyAlignment="1">
      <alignment horizontal="left"/>
    </xf>
    <xf numFmtId="3" fontId="0" fillId="6" borderId="7" xfId="0" applyNumberFormat="1" applyFill="1" applyBorder="1"/>
    <xf numFmtId="3" fontId="0" fillId="6" borderId="6" xfId="0" applyNumberFormat="1" applyFill="1" applyBorder="1"/>
    <xf numFmtId="0" fontId="6" fillId="0" borderId="0" xfId="0" applyFont="1"/>
    <xf numFmtId="3" fontId="0" fillId="6" borderId="13" xfId="0" applyNumberFormat="1" applyFill="1" applyBorder="1"/>
    <xf numFmtId="3" fontId="0" fillId="6" borderId="16" xfId="0" applyNumberFormat="1" applyFill="1" applyBorder="1"/>
    <xf numFmtId="0" fontId="0" fillId="6" borderId="20" xfId="0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 applyAlignment="1">
      <alignment horizontal="left"/>
    </xf>
    <xf numFmtId="0" fontId="0" fillId="6" borderId="6" xfId="0" applyFill="1" applyBorder="1"/>
    <xf numFmtId="0" fontId="0" fillId="6" borderId="7" xfId="0" applyFill="1" applyBorder="1"/>
    <xf numFmtId="0" fontId="0" fillId="6" borderId="13" xfId="0" applyFill="1" applyBorder="1"/>
    <xf numFmtId="0" fontId="0" fillId="0" borderId="8" xfId="0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0" fontId="0" fillId="0" borderId="0" xfId="0" applyFill="1" applyBorder="1" applyAlignment="1"/>
    <xf numFmtId="3" fontId="0" fillId="0" borderId="0" xfId="0" applyNumberFormat="1" applyFill="1" applyBorder="1" applyAlignment="1"/>
    <xf numFmtId="4" fontId="0" fillId="0" borderId="0" xfId="0" applyNumberFormat="1" applyFill="1" applyBorder="1" applyAlignment="1"/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10" fontId="0" fillId="0" borderId="0" xfId="0" applyNumberFormat="1" applyFill="1" applyBorder="1" applyAlignment="1"/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3" fontId="8" fillId="4" borderId="22" xfId="0" applyNumberFormat="1" applyFont="1" applyFill="1" applyBorder="1" applyAlignment="1">
      <alignment horizontal="center" vertical="center" wrapText="1"/>
    </xf>
    <xf numFmtId="4" fontId="8" fillId="3" borderId="22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10" fontId="8" fillId="3" borderId="22" xfId="0" applyNumberFormat="1" applyFont="1" applyFill="1" applyBorder="1" applyAlignment="1">
      <alignment horizontal="center" vertical="center" wrapText="1"/>
    </xf>
    <xf numFmtId="4" fontId="8" fillId="3" borderId="2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1" xfId="0" applyBorder="1"/>
    <xf numFmtId="0" fontId="0" fillId="0" borderId="0" xfId="0" applyFill="1" applyAlignment="1"/>
    <xf numFmtId="0" fontId="0" fillId="7" borderId="2" xfId="0" applyFill="1" applyBorder="1"/>
    <xf numFmtId="0" fontId="0" fillId="2" borderId="2" xfId="0" applyFill="1" applyBorder="1"/>
    <xf numFmtId="4" fontId="0" fillId="7" borderId="2" xfId="0" applyNumberForma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0" fillId="5" borderId="2" xfId="0" applyFill="1" applyBorder="1" applyAlignment="1"/>
    <xf numFmtId="4" fontId="0" fillId="5" borderId="2" xfId="0" applyNumberFormat="1" applyFill="1" applyBorder="1" applyAlignment="1"/>
    <xf numFmtId="10" fontId="0" fillId="5" borderId="2" xfId="0" applyNumberFormat="1" applyFill="1" applyBorder="1" applyAlignment="1"/>
    <xf numFmtId="4" fontId="0" fillId="0" borderId="2" xfId="0" applyNumberFormat="1" applyFill="1" applyBorder="1" applyAlignment="1">
      <alignment horizontal="right"/>
    </xf>
    <xf numFmtId="0" fontId="2" fillId="0" borderId="0" xfId="0" applyFont="1"/>
    <xf numFmtId="0" fontId="0" fillId="6" borderId="26" xfId="0" applyFill="1" applyBorder="1"/>
    <xf numFmtId="0" fontId="0" fillId="6" borderId="0" xfId="0" applyFill="1" applyBorder="1"/>
    <xf numFmtId="0" fontId="0" fillId="6" borderId="14" xfId="0" applyFill="1" applyBorder="1"/>
    <xf numFmtId="0" fontId="0" fillId="6" borderId="0" xfId="0" applyFill="1" applyBorder="1" applyAlignment="1"/>
    <xf numFmtId="3" fontId="0" fillId="6" borderId="0" xfId="0" applyNumberFormat="1" applyFill="1" applyBorder="1" applyAlignment="1"/>
    <xf numFmtId="4" fontId="0" fillId="7" borderId="24" xfId="0" applyNumberFormat="1" applyFill="1" applyBorder="1"/>
    <xf numFmtId="4" fontId="0" fillId="7" borderId="25" xfId="0" applyNumberFormat="1" applyFill="1" applyBorder="1" applyAlignment="1"/>
    <xf numFmtId="0" fontId="10" fillId="2" borderId="0" xfId="0" applyFont="1" applyFill="1" applyAlignment="1">
      <alignment horizontal="left"/>
    </xf>
    <xf numFmtId="0" fontId="0" fillId="0" borderId="2" xfId="0" applyBorder="1" applyAlignment="1">
      <alignment horizontal="center" vertical="center"/>
    </xf>
    <xf numFmtId="10" fontId="0" fillId="0" borderId="2" xfId="0" applyNumberFormat="1" applyFill="1" applyBorder="1" applyAlignment="1">
      <alignment horizontal="right"/>
    </xf>
    <xf numFmtId="10" fontId="0" fillId="5" borderId="2" xfId="0" applyNumberFormat="1" applyFill="1" applyBorder="1" applyAlignment="1">
      <alignment horizontal="right"/>
    </xf>
    <xf numFmtId="4" fontId="8" fillId="8" borderId="4" xfId="0" applyNumberFormat="1" applyFont="1" applyFill="1" applyBorder="1" applyAlignment="1">
      <alignment horizontal="center" vertical="top"/>
    </xf>
    <xf numFmtId="4" fontId="8" fillId="8" borderId="4" xfId="0" applyNumberFormat="1" applyFont="1" applyFill="1" applyBorder="1" applyAlignment="1">
      <alignment horizontal="center" vertical="top" wrapText="1"/>
    </xf>
    <xf numFmtId="0" fontId="8" fillId="8" borderId="5" xfId="0" applyFont="1" applyFill="1" applyBorder="1" applyAlignment="1">
      <alignment horizontal="center" vertical="top"/>
    </xf>
    <xf numFmtId="4" fontId="8" fillId="8" borderId="27" xfId="0" applyNumberFormat="1" applyFont="1" applyFill="1" applyBorder="1" applyAlignment="1">
      <alignment horizontal="center" vertical="top"/>
    </xf>
    <xf numFmtId="0" fontId="6" fillId="0" borderId="2" xfId="0" applyFont="1" applyBorder="1"/>
    <xf numFmtId="4" fontId="6" fillId="6" borderId="2" xfId="1" applyNumberFormat="1" applyFont="1" applyFill="1" applyBorder="1" applyAlignment="1">
      <alignment horizontal="center" vertical="center"/>
    </xf>
    <xf numFmtId="4" fontId="6" fillId="0" borderId="2" xfId="1" applyNumberFormat="1" applyFont="1" applyBorder="1" applyAlignment="1" applyProtection="1">
      <alignment horizontal="center" vertical="center" wrapText="1"/>
      <protection locked="0"/>
    </xf>
    <xf numFmtId="0" fontId="0" fillId="9" borderId="0" xfId="0" applyFill="1"/>
    <xf numFmtId="10" fontId="6" fillId="9" borderId="2" xfId="2" applyNumberFormat="1" applyFont="1" applyFill="1" applyBorder="1"/>
    <xf numFmtId="10" fontId="6" fillId="9" borderId="2" xfId="0" applyNumberFormat="1" applyFont="1" applyFill="1" applyBorder="1"/>
    <xf numFmtId="0" fontId="0" fillId="6" borderId="15" xfId="0" applyFill="1" applyBorder="1"/>
    <xf numFmtId="4" fontId="0" fillId="6" borderId="2" xfId="0" applyNumberFormat="1" applyFill="1" applyBorder="1"/>
    <xf numFmtId="4" fontId="0" fillId="6" borderId="16" xfId="0" applyNumberFormat="1" applyFill="1" applyBorder="1"/>
    <xf numFmtId="4" fontId="0" fillId="6" borderId="3" xfId="0" applyNumberFormat="1" applyFill="1" applyBorder="1"/>
    <xf numFmtId="4" fontId="0" fillId="6" borderId="1" xfId="0" applyNumberFormat="1" applyFill="1" applyBorder="1"/>
    <xf numFmtId="4" fontId="0" fillId="6" borderId="28" xfId="0" applyNumberFormat="1" applyFill="1" applyBorder="1"/>
    <xf numFmtId="4" fontId="0" fillId="6" borderId="29" xfId="0" applyNumberFormat="1" applyFill="1" applyBorder="1"/>
    <xf numFmtId="3" fontId="0" fillId="6" borderId="30" xfId="0" applyNumberFormat="1" applyFill="1" applyBorder="1"/>
    <xf numFmtId="3" fontId="0" fillId="6" borderId="31" xfId="0" applyNumberFormat="1" applyFill="1" applyBorder="1"/>
    <xf numFmtId="0" fontId="0" fillId="6" borderId="35" xfId="0" applyFill="1" applyBorder="1"/>
    <xf numFmtId="4" fontId="0" fillId="6" borderId="33" xfId="0" applyNumberFormat="1" applyFill="1" applyBorder="1"/>
    <xf numFmtId="4" fontId="0" fillId="6" borderId="32" xfId="0" applyNumberFormat="1" applyFill="1" applyBorder="1"/>
    <xf numFmtId="4" fontId="0" fillId="6" borderId="34" xfId="0" applyNumberFormat="1" applyFill="1" applyBorder="1"/>
    <xf numFmtId="3" fontId="0" fillId="6" borderId="36" xfId="0" applyNumberFormat="1" applyFill="1" applyBorder="1" applyAlignment="1">
      <alignment horizontal="left"/>
    </xf>
    <xf numFmtId="3" fontId="0" fillId="6" borderId="15" xfId="0" applyNumberFormat="1" applyFill="1" applyBorder="1" applyAlignment="1">
      <alignment horizontal="left"/>
    </xf>
    <xf numFmtId="3" fontId="0" fillId="6" borderId="20" xfId="0" applyNumberFormat="1" applyFill="1" applyBorder="1" applyAlignment="1">
      <alignment horizontal="left"/>
    </xf>
    <xf numFmtId="3" fontId="0" fillId="6" borderId="10" xfId="0" applyNumberFormat="1" applyFill="1" applyBorder="1"/>
    <xf numFmtId="3" fontId="0" fillId="6" borderId="11" xfId="0" applyNumberFormat="1" applyFill="1" applyBorder="1"/>
    <xf numFmtId="4" fontId="0" fillId="6" borderId="13" xfId="0" applyNumberFormat="1" applyFill="1" applyBorder="1"/>
    <xf numFmtId="4" fontId="0" fillId="7" borderId="33" xfId="0" applyNumberFormat="1" applyFill="1" applyBorder="1"/>
    <xf numFmtId="4" fontId="0" fillId="7" borderId="32" xfId="0" applyNumberFormat="1" applyFill="1" applyBorder="1"/>
    <xf numFmtId="4" fontId="0" fillId="7" borderId="34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Normal" xfId="0" builtinId="0"/>
    <cellStyle name="Procent" xfId="2" builtinId="5"/>
    <cellStyle name="Standard 2" xfId="1" xr:uid="{3297939A-84BE-42E4-B697-9EA247E8C946}"/>
  </cellStyles>
  <dxfs count="14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>
        <bottom style="medium">
          <color indexed="64"/>
        </bottom>
      </border>
    </dxf>
    <dxf>
      <alignment horizontal="center" vertical="top" textRotation="0" indent="0" justifyLastLine="0" shrinkToFit="0" readingOrder="0"/>
    </dxf>
    <dxf>
      <numFmt numFmtId="4" formatCode="#,##0.00"/>
    </dxf>
    <dxf>
      <numFmt numFmtId="4" formatCode="#,##0.00"/>
      <fill>
        <patternFill patternType="solid">
          <fgColor indexed="64"/>
          <bgColor theme="7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left style="medium">
          <color indexed="64"/>
        </lef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>
          <bgColor theme="7" tint="0.79998168889431442"/>
        </patternFill>
      </fill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/>
        <top style="medium">
          <color indexed="64"/>
        </top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numFmt numFmtId="3" formatCode="#,##0"/>
    </dxf>
    <dxf>
      <border>
        <top style="medium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eltypografi 1" pivot="0" count="0" xr9:uid="{9E40625E-CF06-4138-8186-6C13081B5012}"/>
  </tableStyles>
  <colors>
    <mruColors>
      <color rgb="FFFF66CC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2000250</xdr:colOff>
      <xdr:row>214</xdr:row>
      <xdr:rowOff>68035</xdr:rowOff>
    </xdr:from>
    <xdr:to>
      <xdr:col>4</xdr:col>
      <xdr:colOff>2000250</xdr:colOff>
      <xdr:row>215</xdr:row>
      <xdr:rowOff>13607</xdr:rowOff>
    </xdr:to>
    <xdr:cxnSp macro="">
      <xdr:nvCxnSpPr>
        <xdr:cNvPr id="3" name="Lige pilforbindelse 2">
          <a:extLst>
            <a:ext uri="{FF2B5EF4-FFF2-40B4-BE49-F238E27FC236}">
              <a16:creationId xmlns:a16="http://schemas.microsoft.com/office/drawing/2014/main" id="{FAF74645-5B5D-460F-A4E2-C781D82CF7F7}"/>
            </a:ext>
          </a:extLst>
        </xdr:cNvPr>
        <xdr:cNvCxnSpPr/>
      </xdr:nvCxnSpPr>
      <xdr:spPr>
        <a:xfrm flipV="1">
          <a:off x="7170964" y="38930035"/>
          <a:ext cx="0" cy="3673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775607</xdr:colOff>
      <xdr:row>214</xdr:row>
      <xdr:rowOff>54429</xdr:rowOff>
    </xdr:from>
    <xdr:to>
      <xdr:col>8</xdr:col>
      <xdr:colOff>775607</xdr:colOff>
      <xdr:row>215</xdr:row>
      <xdr:rowOff>1</xdr:rowOff>
    </xdr:to>
    <xdr:cxnSp macro="">
      <xdr:nvCxnSpPr>
        <xdr:cNvPr id="4" name="Lige pilforbindelse 3">
          <a:extLst>
            <a:ext uri="{FF2B5EF4-FFF2-40B4-BE49-F238E27FC236}">
              <a16:creationId xmlns:a16="http://schemas.microsoft.com/office/drawing/2014/main" id="{4D7551CF-9237-446D-B7E7-250102EE3FCC}"/>
            </a:ext>
          </a:extLst>
        </xdr:cNvPr>
        <xdr:cNvCxnSpPr/>
      </xdr:nvCxnSpPr>
      <xdr:spPr>
        <a:xfrm flipV="1">
          <a:off x="10123714" y="38916429"/>
          <a:ext cx="0" cy="3673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721178</xdr:colOff>
      <xdr:row>214</xdr:row>
      <xdr:rowOff>68037</xdr:rowOff>
    </xdr:from>
    <xdr:to>
      <xdr:col>11</xdr:col>
      <xdr:colOff>721178</xdr:colOff>
      <xdr:row>215</xdr:row>
      <xdr:rowOff>13609</xdr:rowOff>
    </xdr:to>
    <xdr:cxnSp macro="">
      <xdr:nvCxnSpPr>
        <xdr:cNvPr id="5" name="Lige pilforbindelse 4">
          <a:extLst>
            <a:ext uri="{FF2B5EF4-FFF2-40B4-BE49-F238E27FC236}">
              <a16:creationId xmlns:a16="http://schemas.microsoft.com/office/drawing/2014/main" id="{420D8298-FE11-4297-81CD-C0FF37EF1989}"/>
            </a:ext>
          </a:extLst>
        </xdr:cNvPr>
        <xdr:cNvCxnSpPr/>
      </xdr:nvCxnSpPr>
      <xdr:spPr>
        <a:xfrm flipV="1">
          <a:off x="13784035" y="38930037"/>
          <a:ext cx="0" cy="3673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653143</xdr:colOff>
      <xdr:row>214</xdr:row>
      <xdr:rowOff>27215</xdr:rowOff>
    </xdr:from>
    <xdr:to>
      <xdr:col>13</xdr:col>
      <xdr:colOff>653143</xdr:colOff>
      <xdr:row>214</xdr:row>
      <xdr:rowOff>394608</xdr:rowOff>
    </xdr:to>
    <xdr:cxnSp macro="">
      <xdr:nvCxnSpPr>
        <xdr:cNvPr id="6" name="Lige pilforbindelse 5">
          <a:extLst>
            <a:ext uri="{FF2B5EF4-FFF2-40B4-BE49-F238E27FC236}">
              <a16:creationId xmlns:a16="http://schemas.microsoft.com/office/drawing/2014/main" id="{1ADAC580-373D-4893-BE9E-96A07C70400D}"/>
            </a:ext>
          </a:extLst>
        </xdr:cNvPr>
        <xdr:cNvCxnSpPr/>
      </xdr:nvCxnSpPr>
      <xdr:spPr>
        <a:xfrm flipV="1">
          <a:off x="15906750" y="38889215"/>
          <a:ext cx="0" cy="3673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816428</xdr:colOff>
      <xdr:row>214</xdr:row>
      <xdr:rowOff>54428</xdr:rowOff>
    </xdr:from>
    <xdr:to>
      <xdr:col>16</xdr:col>
      <xdr:colOff>816428</xdr:colOff>
      <xdr:row>215</xdr:row>
      <xdr:rowOff>0</xdr:rowOff>
    </xdr:to>
    <xdr:cxnSp macro="">
      <xdr:nvCxnSpPr>
        <xdr:cNvPr id="7" name="Lige pilforbindelse 6">
          <a:extLst>
            <a:ext uri="{FF2B5EF4-FFF2-40B4-BE49-F238E27FC236}">
              <a16:creationId xmlns:a16="http://schemas.microsoft.com/office/drawing/2014/main" id="{C5616D14-644E-4FAD-9169-FE8AB45E2213}"/>
            </a:ext>
          </a:extLst>
        </xdr:cNvPr>
        <xdr:cNvCxnSpPr/>
      </xdr:nvCxnSpPr>
      <xdr:spPr>
        <a:xfrm flipV="1">
          <a:off x="19648714" y="38916428"/>
          <a:ext cx="0" cy="3673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367393</xdr:colOff>
      <xdr:row>214</xdr:row>
      <xdr:rowOff>40821</xdr:rowOff>
    </xdr:from>
    <xdr:to>
      <xdr:col>18</xdr:col>
      <xdr:colOff>367393</xdr:colOff>
      <xdr:row>214</xdr:row>
      <xdr:rowOff>408214</xdr:rowOff>
    </xdr:to>
    <xdr:cxnSp macro="">
      <xdr:nvCxnSpPr>
        <xdr:cNvPr id="8" name="Lige pilforbindelse 7">
          <a:extLst>
            <a:ext uri="{FF2B5EF4-FFF2-40B4-BE49-F238E27FC236}">
              <a16:creationId xmlns:a16="http://schemas.microsoft.com/office/drawing/2014/main" id="{E72B4039-E4E2-484F-8E88-2CBD45E37CE4}"/>
            </a:ext>
          </a:extLst>
        </xdr:cNvPr>
        <xdr:cNvCxnSpPr/>
      </xdr:nvCxnSpPr>
      <xdr:spPr>
        <a:xfrm flipV="1">
          <a:off x="21689786" y="38902821"/>
          <a:ext cx="0" cy="3673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rfatter" refreshedDate="44215.565038310182" createdVersion="6" refreshedVersion="6" minRefreshableVersion="3" recordCount="208" xr:uid="{16BB57BB-EA85-4525-91BF-D61E5088DC79}">
  <cacheSource type="worksheet">
    <worksheetSource name="Tabel1"/>
  </cacheSource>
  <cacheFields count="22">
    <cacheField name="Dyrekatagori" numFmtId="0">
      <sharedItems/>
    </cacheField>
    <cacheField name="Dyrekode" numFmtId="0">
      <sharedItems containsSemiMixedTypes="0" containsString="0" containsNumber="1" containsInteger="1" minValue="1101" maxValue="9923"/>
    </cacheField>
    <cacheField name="Dyretyper" numFmtId="0">
      <sharedItems/>
    </cacheField>
    <cacheField name="Fordeling af dyrtyper" numFmtId="0">
      <sharedItems count="19">
        <s v="Heste"/>
        <s v="Årsko, Malkekvæg"/>
        <s v="Småkalve"/>
        <s v="Kvier"/>
        <s v="Slagterkalve 0-6 mdr. "/>
        <s v="Slagterkalve 6 mdr. "/>
        <s v="Avlstyr"/>
        <s v="Ammekøer"/>
        <s v="Geder / får"/>
        <s v="Årsso"/>
        <s v="Smågrise"/>
        <s v="Sl. Svin"/>
        <s v="FRARTS-svin"/>
        <s v="Hjortdyr"/>
        <s v="Pelsdyr"/>
        <s v="Fjerkræ"/>
        <s v="FARTS-svin" u="1"/>
        <s v="Andet svin" u="1"/>
        <s v="Andet kvæg" u="1"/>
      </sharedItems>
    </cacheField>
    <cacheField name="Staldtype" numFmtId="0">
      <sharedItems/>
    </cacheField>
    <cacheField name="Stalkode" numFmtId="0">
      <sharedItems containsSemiMixedTypes="0" containsString="0" containsNumber="1" containsInteger="1" minValue="110101" maxValue="992301"/>
    </cacheField>
    <cacheField name="Fordeling af staldtyper" numFmtId="0">
      <sharedItems count="8">
        <s v="Løsdrift / boks / bur"/>
        <s v="Bindestald"/>
        <s v="Dybstrøelse"/>
        <s v="Sengestald"/>
        <s v="Løsdrift / spalter"/>
        <s v="Friland"/>
        <s v="Løsdrift / boks"/>
        <s v="Løsdrift / boks/ Bur" u="1"/>
      </sharedItems>
    </cacheField>
    <cacheField name="Kode stald + dyr" numFmtId="0">
      <sharedItems containsSemiMixedTypes="0" containsString="0" containsNumber="1" containsInteger="1" minValue="111202" maxValue="1002224"/>
    </cacheField>
    <cacheField name="Antal årsdyr i Kommunen 2018" numFmtId="3">
      <sharedItems containsSemiMixedTypes="0" containsString="0" containsNumber="1" minValue="0" maxValue="28565.51"/>
    </cacheField>
    <cacheField name="Gødningstype" numFmtId="0">
      <sharedItems containsBlank="1"/>
    </cacheField>
    <cacheField name="Strøelsestype" numFmtId="0">
      <sharedItems containsBlank="1"/>
    </cacheField>
    <cacheField name="Kg N pr dyr (ab dyr) pr år (Nex)" numFmtId="4">
      <sharedItems containsMixedTypes="1" containsNumber="1" minValue="3.0800000000000001E-2" maxValue="158.69999999999999"/>
    </cacheField>
    <cacheField name="Total N i gødning  (Kg)" numFmtId="0">
      <sharedItems containsString="0" containsBlank="1" containsNumber="1" minValue="0" maxValue="171107.40489999999"/>
    </cacheField>
    <cacheField name="N2O-N pr. Kg Nex (Kg)" numFmtId="0">
      <sharedItems containsString="0" containsBlank="1" containsNumber="1" minValue="1E-3" maxValue="7.0000000000000007E-2"/>
    </cacheField>
    <cacheField name="Total N2O-N (Kg)" numFmtId="0">
      <sharedItems containsString="0" containsBlank="1" containsNumber="1" minValue="0" maxValue="855.53702450000003"/>
    </cacheField>
    <cacheField name="Total af direkte udledning N2O (Kg)" numFmtId="4">
      <sharedItems containsString="0" containsBlank="1" containsNumber="1" minValue="0" maxValue="1344.4153242142856"/>
    </cacheField>
    <cacheField name="FracGasMS (fordampning)" numFmtId="10">
      <sharedItems containsMixedTypes="1" containsNumber="1" minValue="7.0099999999999996E-2" maxValue="0.34389999999999998"/>
    </cacheField>
    <cacheField name="Total N fra fordampning" numFmtId="4">
      <sharedItems containsBlank="1" containsMixedTypes="1" containsNumber="1" minValue="0" maxValue="3620.1527639999995"/>
    </cacheField>
    <cacheField name="EF4 (Emmisionsfaktor)" numFmtId="0">
      <sharedItems containsSemiMixedTypes="0" containsString="0" containsNumber="1" minValue="0.01" maxValue="0.01"/>
    </cacheField>
    <cacheField name="Total N2O-N (Kg)2" numFmtId="4">
      <sharedItems containsBlank="1" containsMixedTypes="1" containsNumber="1" minValue="0" maxValue="36.201527639999995"/>
    </cacheField>
    <cacheField name="Total N2O af indirekte udledning (Kg)" numFmtId="4">
      <sharedItems containsString="0" containsBlank="1" containsNumber="1" minValue="0" maxValue="56.888114862857137"/>
    </cacheField>
    <cacheField name="Total udledning af N2O 2018 (ton)" numFmtId="4">
      <sharedItems containsSemiMixedTypes="0" containsString="0" containsNumber="1" minValue="0" maxValue="1.34441532421428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8">
  <r>
    <s v="Heste"/>
    <n v="1101"/>
    <s v="Heste, 1 årsdyr, vægt under 300 kg"/>
    <x v="0"/>
    <s v="1 voksen årshest, under 300 kg"/>
    <n v="110101"/>
    <x v="0"/>
    <n v="111202"/>
    <n v="15.21"/>
    <m/>
    <s v="Dybstrøelse"/>
    <n v="23"/>
    <n v="349.83000000000004"/>
    <n v="0.01"/>
    <n v="3.4983000000000004"/>
    <n v="5.4973285714285725"/>
    <n v="0.34389999999999998"/>
    <n v="120.30653700000001"/>
    <n v="0.01"/>
    <n v="1.20306537"/>
    <n v="1.8905312957142857"/>
    <n v="7.3878598671428576E-3"/>
  </r>
  <r>
    <s v="Heste"/>
    <n v="1102"/>
    <s v="Heste, 1 årsdyr, vægt 300 kg - under 500 kg"/>
    <x v="0"/>
    <s v="1 voksen årshest, 300 kg - mindre end 500 kg"/>
    <n v="110201"/>
    <x v="0"/>
    <n v="111303"/>
    <n v="277.02"/>
    <m/>
    <s v="Dybstrøelse"/>
    <n v="38"/>
    <n v="10526.759999999998"/>
    <n v="0.01"/>
    <n v="105.26759999999999"/>
    <n v="165.42051428571426"/>
    <n v="0.34389999999999998"/>
    <n v="3620.1527639999995"/>
    <n v="0.01"/>
    <n v="36.201527639999995"/>
    <n v="56.888114862857137"/>
    <n v="0.22230862914857141"/>
  </r>
  <r>
    <s v="Heste"/>
    <n v="1103"/>
    <s v="Heste, 1 årsdyr, vægt 500 kg - under 700 kg"/>
    <x v="0"/>
    <s v="1 voksen årshest, 500 kg - mindre end 700 kg"/>
    <n v="110301"/>
    <x v="0"/>
    <n v="111404"/>
    <n v="26.5"/>
    <m/>
    <s v="Dybstrøelse"/>
    <n v="50"/>
    <n v="1325"/>
    <n v="0.01"/>
    <n v="13.25"/>
    <n v="20.821428571428573"/>
    <n v="0.34389999999999998"/>
    <n v="455.66749999999996"/>
    <n v="0.01"/>
    <n v="4.5566749999999994"/>
    <n v="7.1604892857142843"/>
    <n v="2.7981917857142859E-2"/>
  </r>
  <r>
    <s v="Heste"/>
    <n v="1104"/>
    <s v="Heste, 1 årsdyr, vægt 700 kg og derover"/>
    <x v="0"/>
    <s v="1 voksen årshest, 700 kg og derover"/>
    <n v="110401"/>
    <x v="0"/>
    <n v="111505"/>
    <n v="0"/>
    <m/>
    <s v="Dybstrøelse"/>
    <n v="63"/>
    <n v="0"/>
    <n v="0.01"/>
    <n v="0"/>
    <n v="0"/>
    <n v="0.34389999999999998"/>
    <n v="0"/>
    <n v="0.01"/>
    <n v="0"/>
    <n v="0"/>
    <n v="0"/>
  </r>
  <r>
    <s v="Kvæg"/>
    <n v="1201"/>
    <s v="1 årsko uden opdræt, malkekvæg, tung race"/>
    <x v="1"/>
    <s v="Bindestald med grebning"/>
    <n v="120101"/>
    <x v="1"/>
    <n v="121302"/>
    <n v="0"/>
    <s v="Fast gødning"/>
    <m/>
    <n v="158.69999999999999"/>
    <n v="0"/>
    <n v="5.0000000000000001E-3"/>
    <n v="0"/>
    <n v="0"/>
    <n v="7.8E-2"/>
    <n v="0"/>
    <n v="0.01"/>
    <n v="0"/>
    <n v="0"/>
    <n v="0"/>
  </r>
  <r>
    <s v="Kvæg"/>
    <n v="1201"/>
    <s v="1 årsko uden opdræt, malkekvæg, tung race"/>
    <x v="1"/>
    <s v="Bindestald med riste"/>
    <n v="120102"/>
    <x v="1"/>
    <n v="121303"/>
    <n v="0"/>
    <s v="Kvæggylle"/>
    <m/>
    <n v="158.69999999999999"/>
    <n v="0"/>
    <n v="5.0000000000000001E-3"/>
    <n v="0"/>
    <n v="0"/>
    <n v="7.8E-2"/>
    <n v="0"/>
    <n v="0.01"/>
    <n v="0"/>
    <n v="0"/>
    <n v="0"/>
  </r>
  <r>
    <s v="Kvæg"/>
    <n v="1201"/>
    <s v="1 årsko uden opdræt, malkekvæg, tung race"/>
    <x v="1"/>
    <s v="Dybstrøelse (hele arealet)"/>
    <n v="120106"/>
    <x v="2"/>
    <n v="121307"/>
    <n v="0"/>
    <m/>
    <s v="Dybstrøelse"/>
    <n v="158.69999999999999"/>
    <n v="0"/>
    <n v="0.01"/>
    <n v="0"/>
    <n v="0"/>
    <n v="7.8E-2"/>
    <n v="0"/>
    <n v="0.01"/>
    <n v="0"/>
    <n v="0"/>
    <n v="0"/>
  </r>
  <r>
    <s v="Kvæg"/>
    <n v="1201"/>
    <s v="1 årsko uden opdræt, malkekvæg, tung race"/>
    <x v="1"/>
    <s v="Dybstrøelse, lang ædeplads med fast gulv"/>
    <n v="120107"/>
    <x v="2"/>
    <n v="121308"/>
    <n v="0"/>
    <s v="Kvæggylle"/>
    <m/>
    <n v="158.69999999999999"/>
    <n v="0"/>
    <n v="5.0000000000000001E-3"/>
    <n v="0"/>
    <n v="0"/>
    <n v="7.8E-2"/>
    <n v="0"/>
    <n v="0.01"/>
    <n v="0"/>
    <n v="0"/>
    <n v="0"/>
  </r>
  <r>
    <s v="Kvæg"/>
    <n v="1201"/>
    <s v="1 årsko uden opdræt, malkekvæg, tung race"/>
    <x v="1"/>
    <s v="Dybstrøelse, lang ædeplads med spalter (kanal, bag"/>
    <n v="120109"/>
    <x v="2"/>
    <n v="121310"/>
    <n v="0"/>
    <s v="Kvæggylle"/>
    <m/>
    <n v="158.69999999999999"/>
    <n v="0"/>
    <n v="5.0000000000000001E-3"/>
    <n v="0"/>
    <n v="0"/>
    <n v="7.8E-2"/>
    <n v="0"/>
    <n v="0.01"/>
    <n v="0"/>
    <n v="0"/>
    <n v="0"/>
  </r>
  <r>
    <s v="Kvæg"/>
    <n v="1201"/>
    <s v="1 årsko uden opdræt, malkekvæg, tung race"/>
    <x v="1"/>
    <s v="Dybstrøelse, lang ædeplads med spalter (kanal, lin"/>
    <n v="120108"/>
    <x v="2"/>
    <n v="121309"/>
    <n v="0"/>
    <s v="Kvæggylle"/>
    <m/>
    <n v="158.69999999999999"/>
    <n v="0"/>
    <n v="5.0000000000000001E-3"/>
    <n v="0"/>
    <n v="0"/>
    <n v="7.8E-2"/>
    <n v="0"/>
    <n v="0.01"/>
    <n v="0"/>
    <n v="0"/>
    <n v="0"/>
  </r>
  <r>
    <s v="Kvæg"/>
    <n v="1201"/>
    <s v="1 årsko uden opdræt, malkekvæg, tung race"/>
    <x v="1"/>
    <s v="Dybstrøelse, lang ædeplads, fast drænet gulv med s"/>
    <n v="120115"/>
    <x v="2"/>
    <n v="121316"/>
    <n v="0"/>
    <s v="Kvæggylle"/>
    <m/>
    <n v="158.69999999999999"/>
    <n v="0"/>
    <n v="5.0000000000000001E-3"/>
    <n v="0"/>
    <n v="0"/>
    <n v="7.8E-2"/>
    <n v="0"/>
    <n v="0.01"/>
    <n v="0"/>
    <n v="0"/>
    <n v="0"/>
  </r>
  <r>
    <s v="Kvæg"/>
    <n v="1201"/>
    <s v="1 årsko uden opdræt, malkekvæg, tung race"/>
    <x v="1"/>
    <s v="Sengestald med fast gulv"/>
    <n v="120103"/>
    <x v="3"/>
    <n v="121304"/>
    <n v="0"/>
    <s v="Kvæggylle"/>
    <m/>
    <n v="158.69999999999999"/>
    <n v="0"/>
    <n v="5.0000000000000001E-3"/>
    <n v="0"/>
    <n v="0"/>
    <n v="7.8E-2"/>
    <n v="0"/>
    <n v="0.01"/>
    <n v="0"/>
    <n v="0"/>
    <n v="0"/>
  </r>
  <r>
    <s v="Kvæg"/>
    <n v="1201"/>
    <s v="1 årsko uden opdræt, malkekvæg, tung race"/>
    <x v="1"/>
    <s v="Sengestald med spalter (kanal, bagskyl eller ringk"/>
    <n v="120105"/>
    <x v="3"/>
    <n v="121306"/>
    <n v="188.07"/>
    <s v="Kvæggylle"/>
    <m/>
    <n v="158.69999999999999"/>
    <n v="29846.708999999995"/>
    <n v="5.0000000000000001E-3"/>
    <n v="149.23354499999999"/>
    <n v="234.5098564285714"/>
    <n v="7.8E-2"/>
    <n v="2328.0433019999996"/>
    <n v="0.01"/>
    <n v="23.280433019999997"/>
    <n v="36.583537602857135"/>
    <n v="0.27109339403142857"/>
  </r>
  <r>
    <s v="Kvæg"/>
    <n v="1201"/>
    <s v="1 årsko uden opdræt, malkekvæg, tung race"/>
    <x v="1"/>
    <s v="Sengestald med spalter (kanal, linespil)"/>
    <n v="120104"/>
    <x v="3"/>
    <n v="121305"/>
    <n v="0"/>
    <s v="Kvæggylle"/>
    <m/>
    <n v="158.69999999999999"/>
    <n v="0"/>
    <n v="5.0000000000000001E-3"/>
    <n v="0"/>
    <n v="0"/>
    <n v="7.8E-2"/>
    <n v="0"/>
    <n v="0.01"/>
    <n v="0"/>
    <n v="0"/>
    <n v="0"/>
  </r>
  <r>
    <s v="Kvæg"/>
    <n v="1201"/>
    <s v="1 årsko uden opdræt, malkekvæg, tung race"/>
    <x v="1"/>
    <s v="Sengestald, fast drænet gulv med skraber og ajleaf"/>
    <n v="120114"/>
    <x v="3"/>
    <n v="121315"/>
    <n v="0"/>
    <s v="Kvæggylle"/>
    <m/>
    <n v="158.69999999999999"/>
    <n v="0"/>
    <n v="5.0000000000000001E-3"/>
    <n v="0"/>
    <n v="0"/>
    <n v="7.8E-2"/>
    <n v="0"/>
    <n v="0.01"/>
    <n v="0"/>
    <n v="0"/>
    <n v="0"/>
  </r>
  <r>
    <s v="Kvæg"/>
    <n v="1202"/>
    <s v="1 årsopdræt (småkalv 0-6 mdr., tung race)"/>
    <x v="2"/>
    <s v="Dybstrøelse (hele arealet)"/>
    <n v="120201"/>
    <x v="2"/>
    <n v="121403"/>
    <n v="161.9"/>
    <m/>
    <s v="Dybstrøelse"/>
    <n v="26.7"/>
    <n v="4322.7300000000005"/>
    <n v="0.01"/>
    <n v="43.227300000000007"/>
    <n v="67.928614285714303"/>
    <n v="9.7299999999999998E-2"/>
    <n v="420.60162900000006"/>
    <n v="0.01"/>
    <n v="4.2060162900000009"/>
    <n v="6.6094541700000011"/>
    <n v="7.4538068455714312E-2"/>
  </r>
  <r>
    <s v="Kvæg"/>
    <n v="1202"/>
    <s v="1 årsopdræt (småkalv 0-6 mdr., tung race)"/>
    <x v="2"/>
    <s v="Dybstrøelse + kort ædeplads med fast gulv"/>
    <n v="120202"/>
    <x v="2"/>
    <n v="121404"/>
    <n v="7.98"/>
    <m/>
    <s v="Dybstrøelse"/>
    <n v="26.7"/>
    <n v="213.066"/>
    <n v="0.01"/>
    <n v="2.1306600000000002"/>
    <n v="3.3481800000000002"/>
    <n v="9.7299999999999998E-2"/>
    <n v="20.7313218"/>
    <n v="0.01"/>
    <n v="0.20731321799999999"/>
    <n v="0.325777914"/>
    <n v="3.6739579140000001E-3"/>
  </r>
  <r>
    <s v="Kvæg"/>
    <n v="1203"/>
    <s v="1 årsopdræt (kvier/stude 6 mdr. - kælvning (27 mdr)/slagtning, tung race)"/>
    <x v="3"/>
    <s v="Bindestald med grebning"/>
    <n v="120301"/>
    <x v="1"/>
    <n v="121504"/>
    <n v="37.799999999999997"/>
    <s v="Fast gødning"/>
    <m/>
    <n v="50.4"/>
    <n v="1905.12"/>
    <n v="5.0000000000000001E-3"/>
    <n v="9.525599999999999"/>
    <n v="14.968799999999998"/>
    <n v="9.7299999999999998E-2"/>
    <n v="185.36817599999998"/>
    <n v="0.01"/>
    <n v="1.8536817599999997"/>
    <n v="2.9129284799999993"/>
    <n v="1.7881728479999998E-2"/>
  </r>
  <r>
    <s v="Kvæg"/>
    <n v="1203"/>
    <s v="1 årsopdræt (kvier/stude 6 mdr. - kælvning (27 mdr)/slagtning, tung race)"/>
    <x v="3"/>
    <s v="Bindestald med riste"/>
    <n v="120302"/>
    <x v="1"/>
    <n v="121505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3"/>
    <s v="1 årsopdræt (kvier/stude 6 mdr. - kælvning (27 mdr)/slagtning, tung race)"/>
    <x v="3"/>
    <s v="Dybstrøelse + kort ædeplads med fast gulv"/>
    <n v="120307"/>
    <x v="2"/>
    <n v="121510"/>
    <n v="103.66"/>
    <m/>
    <s v="Dybstrøelse"/>
    <n v="50.4"/>
    <n v="5224.4639999999999"/>
    <n v="0.01"/>
    <n v="52.244640000000004"/>
    <n v="82.09872"/>
    <n v="9.7299999999999998E-2"/>
    <n v="508.3403472"/>
    <n v="0.01"/>
    <n v="5.0834034719999996"/>
    <n v="7.9882054560000002"/>
    <n v="9.0086925456E-2"/>
  </r>
  <r>
    <s v="Kvæg"/>
    <n v="1203"/>
    <s v="1 årsopdræt (kvier/stude 6 mdr. - kælvning (27 mdr)/slagtning, tung race)"/>
    <x v="3"/>
    <s v="Dybstrøelse, hele arealet"/>
    <n v="120306"/>
    <x v="2"/>
    <n v="121509"/>
    <n v="356.1"/>
    <m/>
    <s v="Dybstrøelse"/>
    <n v="50.4"/>
    <n v="17947.440000000002"/>
    <n v="0.01"/>
    <n v="179.47440000000003"/>
    <n v="282.03120000000007"/>
    <n v="9.7299999999999998E-2"/>
    <n v="1746.2859120000003"/>
    <n v="0.01"/>
    <n v="17.462859120000005"/>
    <n v="27.441635760000004"/>
    <n v="0.30947283576000006"/>
  </r>
  <r>
    <s v="Kvæg"/>
    <n v="1203"/>
    <s v="1 årsopdræt (kvier/stude 6 mdr. - kælvning (27 mdr)/slagtning, tung race)"/>
    <x v="3"/>
    <s v="Dybstrøelse, lang ædeplads med fast gulv"/>
    <n v="120308"/>
    <x v="2"/>
    <n v="121511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3"/>
    <s v="1 årsopdræt (kvier/stude 6 mdr. - kælvning (27 mdr)/slagtning, tung race)"/>
    <x v="3"/>
    <s v="Dybstrøelse, lang ædeplads med spalter (kanal, bag"/>
    <n v="120310"/>
    <x v="2"/>
    <n v="121513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3"/>
    <s v="1 årsopdræt (kvier/stude 6 mdr. - kælvning (27 mdr)/slagtning, tung race)"/>
    <x v="3"/>
    <s v="Dybstrøelse, lang ædeplads med spalter (kanal, lin"/>
    <n v="120309"/>
    <x v="2"/>
    <n v="121512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3"/>
    <s v="1 årsopdræt (kvier/stude 6 mdr. - kælvning (27 mdr)/slagtning, tung race)"/>
    <x v="3"/>
    <s v="Sengestald med fast gulv"/>
    <n v="120303"/>
    <x v="3"/>
    <n v="121506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3"/>
    <s v="1 årsopdræt (kvier/stude 6 mdr. - kælvning (27 mdr)/slagtning, tung race)"/>
    <x v="3"/>
    <s v="Sengestald med spaltegulv (kanal, bagskyl eller ri"/>
    <n v="120305"/>
    <x v="3"/>
    <n v="121508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3"/>
    <s v="1 årsopdræt (kvier/stude 6 mdr. - kælvning (27 mdr)/slagtning, tung race)"/>
    <x v="3"/>
    <s v="Sengestald med spaltegulv (kanal, linespil)"/>
    <n v="120304"/>
    <x v="3"/>
    <n v="121507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3"/>
    <s v="1 årsopdræt (kvier/stude 6 mdr. - kælvning (27 mdr)/slagtning, tung race)"/>
    <x v="3"/>
    <s v="Sengestald, fast drænet gulv med skraber og ajleaf"/>
    <n v="120316"/>
    <x v="3"/>
    <n v="121519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3"/>
    <s v="1 årsopdræt (kvier/stude 6 mdr. - kælvning (27 mdr)/slagtning, tung race)"/>
    <x v="3"/>
    <s v="Spaltegulvbokse"/>
    <n v="120312"/>
    <x v="4"/>
    <n v="121515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4"/>
    <s v="1 stk. slagtekalv, 0-6 mdr., tung race"/>
    <x v="4"/>
    <s v="Dybstrøelse + kort ædeplads med fast gulv"/>
    <n v="120402"/>
    <x v="2"/>
    <n v="121606"/>
    <n v="0"/>
    <m/>
    <s v="Dybstrøelse"/>
    <n v="12.56"/>
    <n v="0"/>
    <n v="0.01"/>
    <n v="0"/>
    <n v="0"/>
    <n v="9.7299999999999998E-2"/>
    <n v="0"/>
    <n v="0.01"/>
    <n v="0"/>
    <n v="0"/>
    <n v="0"/>
  </r>
  <r>
    <s v="Kvæg"/>
    <n v="1204"/>
    <s v="1 stk. slagtekalv, 0-6 mdr., tung race "/>
    <x v="4"/>
    <s v="Dybstrøelse (hele arealet)"/>
    <n v="120401"/>
    <x v="2"/>
    <n v="121605"/>
    <n v="485"/>
    <m/>
    <s v="Dybstrøelse"/>
    <n v="12.56"/>
    <n v="6091.6"/>
    <n v="0.01"/>
    <n v="60.916000000000004"/>
    <n v="95.725142857142856"/>
    <n v="9.7299999999999998E-2"/>
    <n v="592.71267999999998"/>
    <n v="0.01"/>
    <n v="5.9271267999999999"/>
    <n v="9.3140564000000001"/>
    <n v="0.10503919925714285"/>
  </r>
  <r>
    <s v="Kvæg"/>
    <n v="1205"/>
    <s v="1 stk. slagtekalve, 6 mdr. - slagtning (440 kg), tung race."/>
    <x v="5"/>
    <s v="Bindestald med grebning"/>
    <n v="120501"/>
    <x v="1"/>
    <n v="121706"/>
    <n v="5.1100000000000003"/>
    <s v="Fast gødning"/>
    <m/>
    <n v="23.5"/>
    <n v="120.08500000000001"/>
    <n v="5.0000000000000001E-3"/>
    <n v="0.6004250000000001"/>
    <n v="0.94352500000000017"/>
    <n v="9.7299999999999998E-2"/>
    <n v="11.6842705"/>
    <n v="0.01"/>
    <n v="0.11684270500000001"/>
    <n v="0.18360996500000001"/>
    <n v="1.1271349650000002E-3"/>
  </r>
  <r>
    <s v="Kvæg"/>
    <n v="1205"/>
    <s v="1 stk. slagtekalve, 6 mdr. - slagtning (440 kg), tung race."/>
    <x v="5"/>
    <s v="Bindestald med riste"/>
    <n v="120502"/>
    <x v="1"/>
    <n v="121707"/>
    <n v="0"/>
    <s v="Kvæggylle"/>
    <m/>
    <n v="23.5"/>
    <n v="0"/>
    <n v="5.0000000000000001E-3"/>
    <n v="0"/>
    <n v="0"/>
    <n v="9.7299999999999998E-2"/>
    <n v="0"/>
    <n v="0.01"/>
    <n v="0"/>
    <n v="0"/>
    <n v="0"/>
  </r>
  <r>
    <s v="Kvæg"/>
    <n v="1205"/>
    <s v="1 stk. slagtekalve, 6 mdr. - slagtning (440 kg), tung race."/>
    <x v="5"/>
    <s v="Dybstrøelse + kort ædeplads med fast gulv"/>
    <n v="120504"/>
    <x v="2"/>
    <n v="121709"/>
    <n v="139.69"/>
    <m/>
    <s v="Dybstrøelse"/>
    <n v="23.5"/>
    <n v="3282.7150000000001"/>
    <n v="0.01"/>
    <n v="32.827150000000003"/>
    <n v="51.585521428571433"/>
    <n v="9.7299999999999998E-2"/>
    <n v="319.40816949999999"/>
    <n v="0.01"/>
    <n v="3.1940816949999999"/>
    <n v="5.0192712349999997"/>
    <n v="5.6604792663571428E-2"/>
  </r>
  <r>
    <s v="Kvæg"/>
    <n v="1205"/>
    <s v="1 stk. slagtekalve, 6 mdr. - slagtning (440 kg), tung race."/>
    <x v="5"/>
    <s v="Dybstrøelse, hele arealet"/>
    <n v="120503"/>
    <x v="2"/>
    <n v="121708"/>
    <n v="376.81"/>
    <m/>
    <s v="Dybstrøelse"/>
    <n v="23.5"/>
    <n v="8855.0349999999999"/>
    <n v="0.01"/>
    <n v="88.550349999999995"/>
    <n v="139.15054999999998"/>
    <n v="9.7299999999999998E-2"/>
    <n v="861.59490549999998"/>
    <n v="0.01"/>
    <n v="8.6159490549999997"/>
    <n v="13.539348515"/>
    <n v="0.15268989851499998"/>
  </r>
  <r>
    <s v="Kvæg"/>
    <n v="1205"/>
    <s v="1 stk. slagtekalve, 6 mdr. - slagtning (440 kg), tung race."/>
    <x v="5"/>
    <s v="Dybstrøelse, lang ædeplads med fast gulv"/>
    <n v="120505"/>
    <x v="2"/>
    <n v="121710"/>
    <n v="0"/>
    <s v="Kvæggylle"/>
    <m/>
    <n v="23.5"/>
    <n v="0"/>
    <n v="5.0000000000000001E-3"/>
    <n v="0"/>
    <n v="0"/>
    <n v="9.7299999999999998E-2"/>
    <n v="0"/>
    <n v="0.01"/>
    <n v="0"/>
    <n v="0"/>
    <n v="0"/>
  </r>
  <r>
    <s v="Kvæg"/>
    <n v="1205"/>
    <s v="1 stk. slagtekalve, 6 mdr. - slagtning (440 kg), tung race."/>
    <x v="5"/>
    <s v="Dybstrøelse, lang ædeplads med spalter (kanal, bag"/>
    <n v="120507"/>
    <x v="2"/>
    <n v="121712"/>
    <n v="0"/>
    <s v="Kvæggylle"/>
    <m/>
    <n v="23.5"/>
    <n v="0"/>
    <n v="5.0000000000000001E-3"/>
    <n v="0"/>
    <n v="0"/>
    <n v="9.7299999999999998E-2"/>
    <n v="0"/>
    <n v="0.01"/>
    <n v="0"/>
    <n v="0"/>
    <n v="0"/>
  </r>
  <r>
    <s v="Kvæg"/>
    <n v="1205"/>
    <s v="1 stk. slagtekalve, 6 mdr. - slagtning (440 kg), tung race."/>
    <x v="5"/>
    <s v="Dybstrøelse, lang ædeplads med spalter (kanal, lin"/>
    <n v="120506"/>
    <x v="2"/>
    <n v="121711"/>
    <n v="0"/>
    <s v="Kvæggylle"/>
    <m/>
    <n v="23.5"/>
    <n v="0"/>
    <n v="5.0000000000000001E-3"/>
    <n v="0"/>
    <n v="0"/>
    <n v="9.7299999999999998E-2"/>
    <n v="0"/>
    <n v="0.01"/>
    <n v="0"/>
    <n v="0"/>
    <n v="0"/>
  </r>
  <r>
    <s v="Kvæg"/>
    <n v="1205"/>
    <s v="1 stk. slagtekalve, 6 mdr. - slagtning (440 kg), tung race."/>
    <x v="5"/>
    <s v="Sengestald med fast gulv"/>
    <n v="120510"/>
    <x v="3"/>
    <n v="121715"/>
    <n v="0"/>
    <s v="Kvæggylle"/>
    <m/>
    <n v="23.5"/>
    <n v="0"/>
    <n v="5.0000000000000001E-3"/>
    <n v="0"/>
    <n v="0"/>
    <n v="9.7299999999999998E-2"/>
    <n v="0"/>
    <n v="0.01"/>
    <n v="0"/>
    <n v="0"/>
    <n v="0"/>
  </r>
  <r>
    <s v="Kvæg"/>
    <n v="1205"/>
    <s v="1 stk. slagtekalve, 6 mdr. - slagtning (440 kg), tung race."/>
    <x v="5"/>
    <s v="Sengestald med spalter (kanal, bagskyl eller ringk"/>
    <n v="120512"/>
    <x v="3"/>
    <n v="121717"/>
    <n v="0"/>
    <s v="Kvæggylle"/>
    <m/>
    <n v="23.5"/>
    <n v="0"/>
    <n v="5.0000000000000001E-3"/>
    <n v="0"/>
    <n v="0"/>
    <n v="9.7299999999999998E-2"/>
    <n v="0"/>
    <n v="0.01"/>
    <n v="0"/>
    <n v="0"/>
    <n v="0"/>
  </r>
  <r>
    <s v="Kvæg"/>
    <n v="1205"/>
    <s v="1 stk. slagtekalve, 6 mdr. - slagtning (440 kg), tung race."/>
    <x v="5"/>
    <s v="Sengestald med spalter (kanal, linespil)"/>
    <n v="120511"/>
    <x v="3"/>
    <n v="121716"/>
    <n v="0"/>
    <s v="Kvæggylle"/>
    <m/>
    <n v="23.5"/>
    <n v="0"/>
    <n v="5.0000000000000001E-3"/>
    <n v="0"/>
    <n v="0"/>
    <n v="9.7299999999999998E-2"/>
    <n v="0"/>
    <n v="0.01"/>
    <n v="0"/>
    <n v="0"/>
    <n v="0"/>
  </r>
  <r>
    <s v="Kvæg"/>
    <n v="1205"/>
    <s v="1 stk. slagtekalve, 6 mdr. - slagtning (440 kg), tung race."/>
    <x v="5"/>
    <s v="Sengestald, fast drænet gulv med skraber og ajleaf"/>
    <n v="120519"/>
    <x v="3"/>
    <n v="121724"/>
    <n v="0"/>
    <s v="Kvæggylle"/>
    <m/>
    <n v="23.5"/>
    <n v="0"/>
    <n v="5.0000000000000001E-3"/>
    <n v="0"/>
    <n v="0"/>
    <n v="9.7299999999999998E-2"/>
    <n v="0"/>
    <n v="0.01"/>
    <n v="0"/>
    <n v="0"/>
    <n v="0"/>
  </r>
  <r>
    <s v="Kvæg"/>
    <n v="1205"/>
    <s v="1 stk. slagtekalve, 6 mdr. - slagtning (440 kg), tung race."/>
    <x v="5"/>
    <s v="Spaltegulvbokse"/>
    <n v="120509"/>
    <x v="4"/>
    <n v="121714"/>
    <n v="0"/>
    <s v="Kvæggylle"/>
    <m/>
    <n v="23.5"/>
    <n v="0"/>
    <n v="5.0000000000000001E-3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Bindestald med grebning"/>
    <n v="120601"/>
    <x v="1"/>
    <n v="121807"/>
    <n v="0"/>
    <s v="Fast gødning"/>
    <m/>
    <n v="50.4"/>
    <n v="0"/>
    <n v="5.0000000000000001E-3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Bindestald med riste"/>
    <n v="120602"/>
    <x v="1"/>
    <n v="121808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Dybstrøelse + kort ædeplads med fast gulv"/>
    <n v="120604"/>
    <x v="2"/>
    <n v="121810"/>
    <n v="0"/>
    <m/>
    <s v="Dybstrøelse"/>
    <n v="50.4"/>
    <n v="0"/>
    <n v="0.01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Dybstrøelse, hele arealet"/>
    <n v="120603"/>
    <x v="2"/>
    <n v="121809"/>
    <n v="9.8699999999999992"/>
    <m/>
    <s v="Dybstrøelse"/>
    <n v="50.4"/>
    <n v="497.44799999999992"/>
    <n v="0.01"/>
    <n v="4.9744799999999989"/>
    <n v="7.8170399999999987"/>
    <n v="9.7299999999999998E-2"/>
    <n v="48.401690399999993"/>
    <n v="0.01"/>
    <n v="0.48401690399999991"/>
    <n v="0.76059799199999989"/>
    <n v="8.5776379919999986E-3"/>
  </r>
  <r>
    <s v="Kvæg"/>
    <n v="1206"/>
    <s v="1 avlstyr (1 årsdyr), tung race, over 440 kg"/>
    <x v="6"/>
    <s v="Dybstrøelse, lang ædeplads med fast gulv"/>
    <n v="120605"/>
    <x v="2"/>
    <n v="121811"/>
    <n v="0"/>
    <s v="Kvæggylle"/>
    <s v="Dybstrøelse"/>
    <n v="0.88900000000000001"/>
    <n v="0"/>
    <n v="5.0000000000000001E-3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Dybstrøelse, lang ædeplads med spalter (kanal, bag"/>
    <n v="120607"/>
    <x v="2"/>
    <n v="121813"/>
    <n v="0"/>
    <s v="Kvæggylle"/>
    <s v="Dybstrøelse"/>
    <n v="0.88900000000000001"/>
    <n v="0"/>
    <n v="5.0000000000000001E-3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Dybstrøelse, lang ædeplads med spalter (kanal, lin"/>
    <n v="120606"/>
    <x v="2"/>
    <n v="121812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Sengestald med fast gulv"/>
    <n v="120610"/>
    <x v="3"/>
    <n v="121816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Sengestald med spaltegulv (kanal, bagskyl eller ri"/>
    <n v="120612"/>
    <x v="3"/>
    <n v="121818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Sengestald med spaltegulv (kanal, linespil)"/>
    <n v="120611"/>
    <x v="3"/>
    <n v="121817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06"/>
    <s v="2 avlstyr (1 årsdyr), tung race, over 440 kg"/>
    <x v="6"/>
    <s v="Sengestald, fast drænet gulv med skraber og ajleaf"/>
    <n v="120619"/>
    <x v="3"/>
    <n v="121825"/>
    <n v="0"/>
    <s v="Kvæggylle"/>
    <m/>
    <n v="0.88900000000000001"/>
    <n v="0"/>
    <n v="5.0000000000000001E-3"/>
    <n v="0"/>
    <n v="0"/>
    <n v="9.7299999999999998E-2"/>
    <n v="0"/>
    <n v="0.01"/>
    <n v="0"/>
    <n v="0"/>
    <n v="0"/>
  </r>
  <r>
    <s v="Kvæg"/>
    <n v="1206"/>
    <s v="1 avlstyr (1 årsdyr), tung race, over 440 kg"/>
    <x v="6"/>
    <s v="Spaltegulvbokse"/>
    <n v="120609"/>
    <x v="4"/>
    <n v="121815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31"/>
    <s v="1 årsko uden opdræt, malkekvæg, Jersey"/>
    <x v="1"/>
    <s v="Bindestald med grebning"/>
    <n v="123101"/>
    <x v="1"/>
    <n v="124332"/>
    <n v="0"/>
    <s v="Fast gødning"/>
    <m/>
    <n v="126.6"/>
    <n v="0"/>
    <n v="5.0000000000000001E-3"/>
    <n v="0"/>
    <n v="0"/>
    <n v="7.22E-2"/>
    <n v="0"/>
    <n v="0.01"/>
    <n v="0"/>
    <n v="0"/>
    <n v="0"/>
  </r>
  <r>
    <s v="Kvæg"/>
    <n v="1231"/>
    <s v="1 årsko uden opdræt, malkekvæg, Jersey"/>
    <x v="1"/>
    <s v="Bindestald med riste"/>
    <n v="123102"/>
    <x v="1"/>
    <n v="124333"/>
    <n v="0"/>
    <s v="Kvæggylle"/>
    <m/>
    <n v="126.6"/>
    <n v="0"/>
    <n v="5.0000000000000001E-3"/>
    <n v="0"/>
    <n v="0"/>
    <n v="7.22E-2"/>
    <n v="0"/>
    <n v="0.01"/>
    <n v="0"/>
    <n v="0"/>
    <n v="0"/>
  </r>
  <r>
    <s v="Kvæg"/>
    <n v="1231"/>
    <s v="1 årsko uden opdræt, malkekvæg, Jersey"/>
    <x v="1"/>
    <s v="Dybstrøelse (hele arealet)"/>
    <n v="123106"/>
    <x v="2"/>
    <n v="124337"/>
    <n v="0"/>
    <m/>
    <s v="Dybstrøelse"/>
    <n v="126.6"/>
    <n v="0"/>
    <n v="0.01"/>
    <n v="0"/>
    <n v="0"/>
    <n v="7.22E-2"/>
    <n v="0"/>
    <n v="0.01"/>
    <n v="0"/>
    <n v="0"/>
    <n v="0"/>
  </r>
  <r>
    <s v="Kvæg"/>
    <n v="1231"/>
    <s v="1 årsko uden opdræt, malkekvæg, Jersey"/>
    <x v="1"/>
    <s v="Dybstrøelse, lang ædeplads med fast gulv"/>
    <n v="123107"/>
    <x v="2"/>
    <n v="124338"/>
    <n v="0"/>
    <s v="Kvæggylle"/>
    <m/>
    <n v="126.6"/>
    <n v="0"/>
    <n v="5.0000000000000001E-3"/>
    <n v="0"/>
    <n v="0"/>
    <n v="7.22E-2"/>
    <n v="0"/>
    <n v="0.01"/>
    <n v="0"/>
    <n v="0"/>
    <n v="0"/>
  </r>
  <r>
    <s v="Kvæg"/>
    <n v="1231"/>
    <s v="1 årsko uden opdræt, malkekvæg, Jersey"/>
    <x v="1"/>
    <s v="Dybstrøelse, lang ædeplads med spalter (kanal, bag"/>
    <n v="123109"/>
    <x v="2"/>
    <n v="124340"/>
    <n v="0"/>
    <s v="Kvæggylle"/>
    <m/>
    <n v="126.6"/>
    <n v="0"/>
    <n v="5.0000000000000001E-3"/>
    <n v="0"/>
    <n v="0"/>
    <n v="7.22E-2"/>
    <n v="0"/>
    <n v="0.01"/>
    <n v="0"/>
    <n v="0"/>
    <n v="0"/>
  </r>
  <r>
    <s v="Kvæg"/>
    <n v="1231"/>
    <s v="1 årsko uden opdræt, malkekvæg, Jersey"/>
    <x v="1"/>
    <s v="Dybstrøelse, lang ædeplads med spalter (kanal, lin"/>
    <n v="123108"/>
    <x v="2"/>
    <n v="124339"/>
    <n v="0"/>
    <s v="Kvæggylle"/>
    <m/>
    <n v="126.6"/>
    <n v="0"/>
    <n v="5.0000000000000001E-3"/>
    <n v="0"/>
    <n v="0"/>
    <n v="7.22E-2"/>
    <n v="0"/>
    <n v="0.01"/>
    <n v="0"/>
    <n v="0"/>
    <n v="0"/>
  </r>
  <r>
    <s v="Kvæg"/>
    <n v="1231"/>
    <s v="1 årsko uden opdræt, malkekvæg, Jersey"/>
    <x v="1"/>
    <s v="Sengestald med fast gulv"/>
    <n v="123103"/>
    <x v="3"/>
    <n v="124334"/>
    <n v="0"/>
    <s v="Kvæggylle"/>
    <m/>
    <n v="126.6"/>
    <n v="0"/>
    <n v="5.0000000000000001E-3"/>
    <n v="0"/>
    <n v="0"/>
    <n v="7.22E-2"/>
    <n v="0"/>
    <n v="0.01"/>
    <n v="0"/>
    <n v="0"/>
    <n v="0"/>
  </r>
  <r>
    <s v="Kvæg"/>
    <n v="1231"/>
    <s v="1 årsko uden opdræt, malkekvæg, Jersey"/>
    <x v="1"/>
    <s v="Sengestald med spalter (kanal, bagskyl eller ringk"/>
    <n v="123105"/>
    <x v="3"/>
    <n v="124336"/>
    <n v="0"/>
    <s v="Kvæggylle"/>
    <m/>
    <n v="126.6"/>
    <n v="0"/>
    <n v="5.0000000000000001E-3"/>
    <n v="0"/>
    <n v="0"/>
    <n v="7.22E-2"/>
    <n v="0"/>
    <n v="0.01"/>
    <n v="0"/>
    <n v="0"/>
    <n v="0"/>
  </r>
  <r>
    <s v="Kvæg"/>
    <n v="1231"/>
    <s v="1 årsko uden opdræt, malkekvæg, Jersey"/>
    <x v="1"/>
    <s v="Sengestald med spalter (kanal, linespil)"/>
    <n v="123104"/>
    <x v="3"/>
    <n v="124335"/>
    <n v="0"/>
    <s v="Kvæggylle"/>
    <m/>
    <n v="126.6"/>
    <n v="0"/>
    <n v="5.0000000000000001E-3"/>
    <n v="0"/>
    <n v="0"/>
    <n v="7.22E-2"/>
    <n v="0"/>
    <n v="0.01"/>
    <n v="0"/>
    <n v="0"/>
    <n v="0"/>
  </r>
  <r>
    <s v="Kvæg"/>
    <n v="1231"/>
    <s v="1 årsko uden opdræt, malkekvæg, Jersey"/>
    <x v="1"/>
    <s v="Sengestald, fast drænet gulv med skraber og ajleaf"/>
    <n v="123114"/>
    <x v="3"/>
    <n v="124345"/>
    <n v="0"/>
    <s v="Kvæggylle"/>
    <m/>
    <n v="126.6"/>
    <n v="0"/>
    <n v="5.0000000000000001E-3"/>
    <n v="0"/>
    <n v="0"/>
    <n v="7.22E-2"/>
    <n v="0"/>
    <n v="0.01"/>
    <n v="0"/>
    <n v="0"/>
    <n v="0"/>
  </r>
  <r>
    <s v="Kvæg"/>
    <n v="1232"/>
    <s v="1 årsopdræt (småkalv 0-6 mdr., Jersey)"/>
    <x v="2"/>
    <s v="Dybstrøelse (hele arealet)"/>
    <n v="123201"/>
    <x v="2"/>
    <n v="124433"/>
    <n v="5.97"/>
    <m/>
    <s v="Dybstrøelse"/>
    <n v="20.100000000000001"/>
    <n v="119.997"/>
    <n v="0.01"/>
    <n v="1.19997"/>
    <n v="1.8856671428571428"/>
    <n v="9.7299999999999998E-2"/>
    <n v="11.6757081"/>
    <n v="0.01"/>
    <n v="0.116757081"/>
    <n v="0.183475413"/>
    <n v="2.0691425558571428E-3"/>
  </r>
  <r>
    <s v="Kvæg"/>
    <n v="1232"/>
    <s v="1 årsopdræt (småkalv 0-6 mdr., Jersey)"/>
    <x v="2"/>
    <s v="Dybstrøelse + kort ædeplads med fast gulv"/>
    <n v="123202"/>
    <x v="2"/>
    <n v="124434"/>
    <n v="0"/>
    <m/>
    <s v="Dybstrøelse"/>
    <n v="20.100000000000001"/>
    <n v="0"/>
    <n v="0.01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Bindestald med grebning"/>
    <n v="123301"/>
    <x v="1"/>
    <n v="124534"/>
    <n v="0"/>
    <s v="Fast gødning"/>
    <m/>
    <n v="37.9"/>
    <n v="0"/>
    <n v="5.0000000000000001E-3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Bindestald med riste"/>
    <n v="123302"/>
    <x v="1"/>
    <n v="124535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Dybstrøelse, + kort ædeplads med fast gulv"/>
    <n v="123307"/>
    <x v="2"/>
    <n v="124540"/>
    <n v="0"/>
    <m/>
    <s v="Dybstrøelse"/>
    <n v="37.9"/>
    <n v="0"/>
    <n v="0.01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Dybstrøelse, hele arealet"/>
    <n v="123306"/>
    <x v="2"/>
    <n v="124539"/>
    <n v="72.56"/>
    <m/>
    <s v="Dybstrøelse"/>
    <n v="37.9"/>
    <n v="2750.0239999999999"/>
    <n v="0.01"/>
    <n v="27.500239999999998"/>
    <n v="43.214662857142855"/>
    <n v="9.7299999999999998E-2"/>
    <n v="267.57733519999999"/>
    <n v="0.01"/>
    <n v="2.6757733519999998"/>
    <n v="4.2047866960000002"/>
    <n v="4.7419449553142853E-2"/>
  </r>
  <r>
    <s v="Kvæg"/>
    <n v="1233"/>
    <s v="1 årsopdræt (kvier/stude 6 mdr. - kælvning (25 mdr)/slagtning, Jersey)"/>
    <x v="3"/>
    <s v="Dybstrøelse, lang ædeplads med fast gulv"/>
    <n v="123308"/>
    <x v="2"/>
    <n v="124541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Dybstrøelse, lang ædeplads med spalter (kanal, bag"/>
    <n v="123310"/>
    <x v="2"/>
    <n v="124543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Dybstrøelse, lang ædeplads med spalter (kanal, lin"/>
    <n v="123309"/>
    <x v="2"/>
    <n v="124542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Sengestald med fast gulv"/>
    <n v="123303"/>
    <x v="3"/>
    <n v="124536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Sengestald med spaltegulv (kanal, bagskyl eller ri"/>
    <n v="123305"/>
    <x v="3"/>
    <n v="124538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Sengestald med spaltegulv (kanal, linespil)"/>
    <n v="123304"/>
    <x v="3"/>
    <n v="124537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Sengestald, fast drænet gulv med skraber og ajleaf"/>
    <n v="123316"/>
    <x v="3"/>
    <n v="124549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3"/>
    <s v="1 årsopdræt (kvier/stude 6 mdr. - kælvning (25 mdr)/slagtning, Jersey)"/>
    <x v="3"/>
    <s v="Spaltegulvbokse"/>
    <n v="123312"/>
    <x v="4"/>
    <n v="124545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4"/>
    <s v="1 stk. slagtekalv, 0-6 mdr., Jersey."/>
    <x v="4"/>
    <s v="Dybstrøelse (hele arealet)"/>
    <n v="123401"/>
    <x v="2"/>
    <n v="124635"/>
    <n v="8.31"/>
    <m/>
    <s v="Dybstrøelse"/>
    <n v="9.11"/>
    <n v="75.704099999999997"/>
    <n v="0.01"/>
    <n v="0.75704099999999996"/>
    <n v="1.1896358571428571"/>
    <n v="9.7299999999999998E-2"/>
    <n v="7.3660089299999996"/>
    <n v="0.01"/>
    <n v="7.3660089299999995E-2"/>
    <n v="0.1157515689"/>
    <n v="1.3053874260428571E-3"/>
  </r>
  <r>
    <s v="Kvæg"/>
    <n v="1234"/>
    <s v="1 stk. slagtekalv, 0-6 mdr., Jersey."/>
    <x v="4"/>
    <s v="Dybstrøelse + kort ædeplads med fast gulv"/>
    <n v="123402"/>
    <x v="2"/>
    <n v="124636"/>
    <n v="0"/>
    <m/>
    <s v="Dybstrøelse"/>
    <n v="9.11"/>
    <n v="0"/>
    <n v="0.01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Bindestald med grebning"/>
    <n v="123501"/>
    <x v="1"/>
    <n v="124736"/>
    <n v="0"/>
    <s v="Fast gødning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Bindestald med riste"/>
    <n v="123502"/>
    <x v="1"/>
    <n v="124737"/>
    <n v="0"/>
    <s v="Kvæggylle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Dybstrøelse hele arealet+kort ædeplads,fast gulv"/>
    <n v="123504"/>
    <x v="2"/>
    <n v="124739"/>
    <n v="0"/>
    <m/>
    <s v="Dybstrøelse"/>
    <n v="18.399999999999999"/>
    <n v="0"/>
    <n v="0.01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Dybstrøelse, hele arealet"/>
    <n v="123503"/>
    <x v="2"/>
    <n v="124738"/>
    <n v="31.85"/>
    <m/>
    <s v="Dybstrøelse"/>
    <n v="18.399999999999999"/>
    <n v="586.04"/>
    <n v="0.01"/>
    <n v="5.8603999999999994"/>
    <n v="9.2091999999999992"/>
    <n v="9.7299999999999998E-2"/>
    <n v="57.021691999999994"/>
    <n v="0.01"/>
    <n v="0.5702169199999999"/>
    <n v="0.89605515999999985"/>
    <n v="1.0105255159999998E-2"/>
  </r>
  <r>
    <s v="Kvæg"/>
    <n v="1235"/>
    <s v="1 stk. slagtekalve 6 mdr. - slagtning (328 kg), Jersey."/>
    <x v="5"/>
    <s v="Dybstrøelse, lang ædeplads, spalter(kanal, linespil)"/>
    <n v="123506"/>
    <x v="2"/>
    <n v="124741"/>
    <n v="0"/>
    <s v="Kvæggylle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Dybstrøelse, lang ædeplads,fast gulv"/>
    <n v="123505"/>
    <x v="2"/>
    <n v="124740"/>
    <n v="0"/>
    <s v="Kvæggylle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Dybstrøelse,lang ædeplads,spalter(kanal,bagskyl/ringkanal)"/>
    <n v="123507"/>
    <x v="2"/>
    <n v="124742"/>
    <n v="0"/>
    <s v="Kvæggylle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Sengestald med fast gulv"/>
    <n v="123513"/>
    <x v="3"/>
    <n v="124748"/>
    <n v="0"/>
    <s v="Kvæggylle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Sengestald med spalter (kanal, bagskyl eller ringk"/>
    <n v="123515"/>
    <x v="3"/>
    <n v="124750"/>
    <n v="0"/>
    <s v="Kvæggylle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Sengestald med spalter (kanal, linespil)"/>
    <n v="123514"/>
    <x v="3"/>
    <n v="124749"/>
    <n v="0"/>
    <s v="Kvæggylle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Sengestald, fast drænet gulv med skraber og ajleaf"/>
    <n v="123519"/>
    <x v="3"/>
    <n v="124754"/>
    <n v="0"/>
    <s v="Kvæggylle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5"/>
    <s v="1 stk. slagtekalve 6 mdr. - slagtning (328 kg), Jersey."/>
    <x v="5"/>
    <s v="Spaltegulvbokse"/>
    <n v="123509"/>
    <x v="4"/>
    <n v="124744"/>
    <n v="0"/>
    <s v="Kvæggylle"/>
    <m/>
    <n v="18.399999999999999"/>
    <n v="0"/>
    <n v="5.0000000000000001E-3"/>
    <n v="0"/>
    <n v="0"/>
    <n v="9.7299999999999998E-2"/>
    <n v="0"/>
    <n v="0.01"/>
    <n v="0"/>
    <n v="0"/>
    <n v="0"/>
  </r>
  <r>
    <s v="Kvæg"/>
    <n v="1236"/>
    <s v="1 avlstyr (1 årsdyr), Jersey, over 328 kg"/>
    <x v="6"/>
    <s v="Bindestald med grebning"/>
    <n v="123601"/>
    <x v="1"/>
    <n v="124837"/>
    <n v="0"/>
    <s v="Fast gødning"/>
    <m/>
    <n v="0.88900000000000001"/>
    <n v="0"/>
    <n v="5.0000000000000001E-3"/>
    <n v="0"/>
    <n v="0"/>
    <n v="9.7299999999999998E-2"/>
    <n v="0"/>
    <n v="0.01"/>
    <n v="0"/>
    <n v="0"/>
    <n v="0"/>
  </r>
  <r>
    <s v="Kvæg"/>
    <n v="1236"/>
    <s v="1 avlstyr (1 årsdyr), Jersey, over 328 kg"/>
    <x v="6"/>
    <s v="Bindestald med riste"/>
    <n v="123602"/>
    <x v="1"/>
    <n v="124838"/>
    <n v="0"/>
    <s v="Kvæggylle"/>
    <s v="Dybstrøelse"/>
    <n v="0.88900000000000001"/>
    <n v="0"/>
    <n v="5.0000000000000001E-3"/>
    <n v="0"/>
    <n v="0"/>
    <n v="9.7299999999999998E-2"/>
    <n v="0"/>
    <n v="0.01"/>
    <n v="0"/>
    <n v="0"/>
    <n v="0"/>
  </r>
  <r>
    <s v="Kvæg"/>
    <n v="1236"/>
    <s v="1 avlstyr (1 årsdyr), Jersey, over 328 kg"/>
    <x v="6"/>
    <s v="Dybstrøelse hele arealet+kort ædeplads,fast gulv"/>
    <n v="123604"/>
    <x v="2"/>
    <n v="124840"/>
    <n v="0"/>
    <m/>
    <s v="Dybstrøelse"/>
    <n v="0.88900000000000001"/>
    <n v="0"/>
    <n v="0.01"/>
    <n v="0"/>
    <n v="0"/>
    <n v="9.7299999999999998E-2"/>
    <n v="0"/>
    <n v="0.01"/>
    <n v="0"/>
    <n v="0"/>
    <n v="0"/>
  </r>
  <r>
    <s v="Kvæg"/>
    <n v="1236"/>
    <s v="1 avlstyr (1 årsdyr), Jersey, over 328 kg"/>
    <x v="6"/>
    <s v="Dybstrøelse, hele arealet"/>
    <n v="123603"/>
    <x v="2"/>
    <n v="124839"/>
    <n v="1.07"/>
    <m/>
    <s v="Dybstrøelse"/>
    <n v="37.9"/>
    <n v="40.553000000000004"/>
    <n v="0.01"/>
    <n v="0.40553000000000006"/>
    <n v="0.63726142857142865"/>
    <n v="9.7299999999999998E-2"/>
    <n v="3.9458069000000005"/>
    <n v="0.01"/>
    <n v="3.9458069000000005E-2"/>
    <n v="6.2005537000000006E-2"/>
    <n v="6.9926696557142862E-4"/>
  </r>
  <r>
    <s v="Kvæg"/>
    <n v="1236"/>
    <s v="1 avlstyr (1 årsdyr), Jersey, over 328 kg"/>
    <x v="6"/>
    <s v="Dybstrøelse, lang ædeplads,fast gulv"/>
    <n v="123605"/>
    <x v="2"/>
    <n v="124841"/>
    <n v="0"/>
    <s v="Kvæggylle"/>
    <s v="Dybstrøelse"/>
    <n v="0.88900000000000001"/>
    <n v="0"/>
    <n v="5.0000000000000001E-3"/>
    <n v="0"/>
    <n v="0"/>
    <n v="9.7299999999999998E-2"/>
    <n v="0"/>
    <n v="0.01"/>
    <n v="0"/>
    <n v="0"/>
    <n v="0"/>
  </r>
  <r>
    <s v="Kvæg"/>
    <n v="1236"/>
    <s v="1 avlstyr (1 årsdyr), Jersey, over 328 kg"/>
    <x v="6"/>
    <s v="Dybstrøelse,lang ædeplads,spalter(kanal,bagskyl/ringkanal)"/>
    <n v="123607"/>
    <x v="2"/>
    <n v="124843"/>
    <n v="0"/>
    <s v="Kvæggylle"/>
    <s v="Dybstrøelse"/>
    <n v="0.88900000000000001"/>
    <n v="0"/>
    <n v="5.0000000000000001E-3"/>
    <n v="0"/>
    <n v="0"/>
    <n v="9.7299999999999998E-2"/>
    <n v="0"/>
    <n v="0.01"/>
    <n v="0"/>
    <n v="0"/>
    <n v="0"/>
  </r>
  <r>
    <s v="Kvæg"/>
    <n v="1236"/>
    <s v="1 avlstyr (1 årsdyr), Jersey, over 328 kg"/>
    <x v="6"/>
    <s v="Sengestald med fast gulv"/>
    <n v="123610"/>
    <x v="3"/>
    <n v="124846"/>
    <n v="0"/>
    <s v="Kvæggylle"/>
    <m/>
    <n v="37.9"/>
    <n v="0"/>
    <n v="5.0000000000000001E-3"/>
    <n v="0"/>
    <n v="0"/>
    <n v="9.7299999999999998E-2"/>
    <n v="0"/>
    <n v="0.01"/>
    <n v="0"/>
    <n v="0"/>
    <n v="0"/>
  </r>
  <r>
    <s v="Kvæg"/>
    <n v="1236"/>
    <s v="1 avlstyr (1 årsdyr), Jersey, over 328 kg"/>
    <x v="6"/>
    <s v="Sengestald med spaltegulv (kanal, bagskyl eller ri"/>
    <n v="123612"/>
    <x v="3"/>
    <n v="124848"/>
    <n v="0"/>
    <s v="Kvæggylle"/>
    <m/>
    <n v="50.4"/>
    <n v="0"/>
    <n v="5.0000000000000001E-3"/>
    <n v="0"/>
    <n v="0"/>
    <n v="9.7299999999999998E-2"/>
    <n v="0"/>
    <n v="0.01"/>
    <n v="0"/>
    <n v="0"/>
    <n v="0"/>
  </r>
  <r>
    <s v="Kvæg"/>
    <n v="1236"/>
    <s v="1 avlstyr (1 årsdyr), Jersey, over 328 kg"/>
    <x v="6"/>
    <s v="Sengestald med spaltegulv (kanal, linespil)"/>
    <n v="123611"/>
    <x v="3"/>
    <n v="124847"/>
    <n v="0"/>
    <s v="Kvæggylle"/>
    <m/>
    <n v="0.88900000000000001"/>
    <n v="0"/>
    <n v="5.0000000000000001E-3"/>
    <n v="0"/>
    <n v="0"/>
    <n v="9.7299999999999998E-2"/>
    <n v="0"/>
    <n v="0.01"/>
    <n v="0"/>
    <n v="0"/>
    <n v="0"/>
  </r>
  <r>
    <s v="Kvæg"/>
    <n v="1236"/>
    <s v="1 avlstyr (1 årsdyr), Jersey, over 328 kg"/>
    <x v="6"/>
    <s v="Sengestald, fast drænet gulv med skraber og ajleaf"/>
    <n v="123619"/>
    <x v="3"/>
    <n v="124855"/>
    <n v="0"/>
    <s v="Kvæggylle"/>
    <m/>
    <n v="0.88900000000000001"/>
    <n v="0"/>
    <n v="5.0000000000000001E-3"/>
    <n v="0"/>
    <n v="0"/>
    <n v="9.7299999999999998E-2"/>
    <n v="0"/>
    <n v="0.01"/>
    <n v="0"/>
    <n v="0"/>
    <n v="0"/>
  </r>
  <r>
    <s v="Kvæg"/>
    <n v="1236"/>
    <s v="1 avlstyr (1 årsdyr), Jersey, over 328 kg"/>
    <x v="6"/>
    <s v="Spaltegulvbokse"/>
    <n v="123609"/>
    <x v="4"/>
    <n v="124845"/>
    <n v="0"/>
    <s v="Kvæggylle"/>
    <m/>
    <n v="0.88900000000000001"/>
    <n v="0"/>
    <n v="5.0000000000000001E-3"/>
    <n v="0"/>
    <n v="0"/>
    <n v="9.7299999999999998E-2"/>
    <n v="0"/>
    <n v="0.01"/>
    <n v="0"/>
    <n v="0"/>
    <n v="0"/>
  </r>
  <r>
    <s v="Kvæg"/>
    <n v="1241"/>
    <s v="1 årsammeko uden opdræt (under 400 kg)"/>
    <x v="7"/>
    <s v="Bindestald med grebning"/>
    <n v="124101"/>
    <x v="1"/>
    <n v="125342"/>
    <n v="0"/>
    <s v="Fast gødning"/>
    <m/>
    <n v="43.6"/>
    <n v="0"/>
    <n v="5.0000000000000001E-3"/>
    <n v="0"/>
    <n v="0"/>
    <n v="9.7299999999999998E-2"/>
    <n v="0"/>
    <n v="0.01"/>
    <n v="0"/>
    <n v="0"/>
    <n v="0"/>
  </r>
  <r>
    <s v="Kvæg"/>
    <n v="1241"/>
    <s v="1 årsammeko uden opdræt (under 400 kg)"/>
    <x v="7"/>
    <s v="Bindestald med riste"/>
    <n v="124102"/>
    <x v="1"/>
    <n v="125343"/>
    <n v="0"/>
    <s v="Kvæggylle"/>
    <m/>
    <n v="43.6"/>
    <n v="0"/>
    <n v="5.0000000000000001E-3"/>
    <n v="0"/>
    <n v="0"/>
    <n v="9.7299999999999998E-2"/>
    <n v="0"/>
    <n v="0.01"/>
    <n v="0"/>
    <n v="0"/>
    <n v="0"/>
  </r>
  <r>
    <s v="Kvæg"/>
    <n v="1241"/>
    <s v="1 årsammeko uden opdræt (under 400 kg)"/>
    <x v="7"/>
    <s v="Dybstrøelse, hele arealet"/>
    <n v="124103"/>
    <x v="2"/>
    <n v="125344"/>
    <n v="0"/>
    <m/>
    <s v="Dybstrøelse"/>
    <n v="43.6"/>
    <n v="0"/>
    <n v="0.01"/>
    <n v="0"/>
    <n v="0"/>
    <n v="9.7299999999999998E-2"/>
    <n v="0"/>
    <n v="0.01"/>
    <n v="0"/>
    <n v="0"/>
    <n v="0"/>
  </r>
  <r>
    <s v="Kvæg"/>
    <n v="1241"/>
    <s v="1 årsammeko uden opdræt (under 400 kg)"/>
    <x v="7"/>
    <s v="Dybstrøelse, kort ædeplads med fast gulv"/>
    <n v="124104"/>
    <x v="2"/>
    <n v="125345"/>
    <n v="0"/>
    <m/>
    <s v="Dybstrøelse"/>
    <n v="43.6"/>
    <n v="0"/>
    <n v="0.01"/>
    <n v="0"/>
    <n v="0"/>
    <n v="9.7299999999999998E-2"/>
    <n v="0"/>
    <n v="0.01"/>
    <n v="0"/>
    <n v="0"/>
    <n v="0"/>
  </r>
  <r>
    <s v="Kvæg"/>
    <n v="1241"/>
    <s v="1 årsammeko uden opdræt (under 400 kg)"/>
    <x v="7"/>
    <s v="Dybstrøelse, lang ædeplads med fast gulv"/>
    <n v="124105"/>
    <x v="2"/>
    <n v="125346"/>
    <n v="0"/>
    <s v="Kvæggylle"/>
    <m/>
    <n v="43.6"/>
    <n v="0"/>
    <n v="5.0000000000000001E-3"/>
    <n v="0"/>
    <n v="0"/>
    <n v="9.7299999999999998E-2"/>
    <n v="0"/>
    <n v="0.01"/>
    <n v="0"/>
    <n v="0"/>
    <n v="0"/>
  </r>
  <r>
    <s v="Kvæg"/>
    <n v="1241"/>
    <s v="1 årsammeko uden opdræt (under 400 kg)"/>
    <x v="7"/>
    <s v="Dybstrøelse, lang ædeplads med spalter (kanal, bag"/>
    <n v="124107"/>
    <x v="2"/>
    <n v="125348"/>
    <n v="0"/>
    <s v="Kvæggylle"/>
    <m/>
    <n v="43.6"/>
    <n v="0"/>
    <n v="5.0000000000000001E-3"/>
    <n v="0"/>
    <n v="0"/>
    <n v="9.7299999999999998E-2"/>
    <n v="0"/>
    <n v="0.01"/>
    <n v="0"/>
    <n v="0"/>
    <n v="0"/>
  </r>
  <r>
    <s v="Kvæg"/>
    <n v="1241"/>
    <s v="1 årsammeko uden opdræt (under 400 kg)"/>
    <x v="7"/>
    <s v="Dybstrøelse, lang ædeplads med spalter (kanal, lin"/>
    <n v="124106"/>
    <x v="2"/>
    <n v="125347"/>
    <n v="0"/>
    <s v="Kvæggylle"/>
    <m/>
    <n v="43.6"/>
    <n v="0"/>
    <n v="5.0000000000000001E-3"/>
    <n v="0"/>
    <n v="0"/>
    <n v="9.7299999999999998E-2"/>
    <n v="0"/>
    <n v="0.01"/>
    <n v="0"/>
    <n v="0"/>
    <n v="0"/>
  </r>
  <r>
    <s v="Kvæg"/>
    <n v="1241"/>
    <s v="1 årsammeko uden opdræt (under 400 kg)"/>
    <x v="7"/>
    <s v="Sengestald med spaltegulv (kanal, bagskyl el. ring"/>
    <n v="124110"/>
    <x v="3"/>
    <n v="125351"/>
    <n v="0"/>
    <s v="Kvæggylle"/>
    <m/>
    <n v="43.6"/>
    <n v="0"/>
    <n v="5.0000000000000001E-3"/>
    <n v="0"/>
    <n v="0"/>
    <n v="9.7299999999999998E-2"/>
    <n v="0"/>
    <n v="0.01"/>
    <n v="0"/>
    <n v="0"/>
    <n v="0"/>
  </r>
  <r>
    <s v="Kvæg"/>
    <n v="1242"/>
    <s v="1 årsammeko uden opdræt (400-600 kg)"/>
    <x v="7"/>
    <s v="Bindestald med grebning"/>
    <n v="124201"/>
    <x v="1"/>
    <n v="125443"/>
    <n v="7.97"/>
    <s v="Fast gødning"/>
    <m/>
    <n v="63.6"/>
    <n v="506.892"/>
    <n v="5.0000000000000001E-3"/>
    <n v="2.5344600000000002"/>
    <n v="3.9827228571428575"/>
    <n v="9.7299999999999998E-2"/>
    <n v="49.3205916"/>
    <n v="0.01"/>
    <n v="0.49320591600000002"/>
    <n v="0.77503786800000007"/>
    <n v="4.757760725142857E-3"/>
  </r>
  <r>
    <s v="Kvæg"/>
    <n v="1242"/>
    <s v="1 årsammeko uden opdræt (400-600 kg)"/>
    <x v="7"/>
    <s v="Bindestald med riste"/>
    <n v="124202"/>
    <x v="1"/>
    <n v="125444"/>
    <n v="0"/>
    <s v="Kvæggylle"/>
    <m/>
    <n v="63.6"/>
    <n v="0"/>
    <n v="5.0000000000000001E-3"/>
    <n v="0"/>
    <n v="0"/>
    <n v="9.7299999999999998E-2"/>
    <n v="0"/>
    <n v="0.01"/>
    <n v="0"/>
    <n v="0"/>
    <n v="0"/>
  </r>
  <r>
    <s v="Kvæg"/>
    <n v="1242"/>
    <s v="1 årsammeko uden opdræt (400-600 kg)"/>
    <x v="7"/>
    <s v="Dybstrøelse, hele arealet"/>
    <n v="124203"/>
    <x v="2"/>
    <n v="125445"/>
    <n v="235.84"/>
    <m/>
    <s v="Dybstrøelse"/>
    <n v="63.6"/>
    <n v="14999.424000000001"/>
    <n v="0.01"/>
    <n v="149.99424000000002"/>
    <n v="235.70523428571431"/>
    <n v="9.7299999999999998E-2"/>
    <n v="1459.4439552000001"/>
    <n v="0.01"/>
    <n v="14.594439552000001"/>
    <n v="22.934119296000002"/>
    <n v="0.2586393535817143"/>
  </r>
  <r>
    <s v="Kvæg"/>
    <n v="1242"/>
    <s v="1 årsammeko uden opdræt (400-600 kg)"/>
    <x v="7"/>
    <s v="Dybstrøelse, kort ædeplads med fast gulv"/>
    <n v="124204"/>
    <x v="2"/>
    <n v="125446"/>
    <n v="0"/>
    <m/>
    <s v="Dybstrøelse"/>
    <n v="63.6"/>
    <n v="0"/>
    <n v="0.01"/>
    <n v="0"/>
    <n v="0"/>
    <n v="9.7299999999999998E-2"/>
    <n v="0"/>
    <n v="0.01"/>
    <n v="0"/>
    <n v="0"/>
    <n v="0"/>
  </r>
  <r>
    <s v="Kvæg"/>
    <n v="1242"/>
    <s v="1 årsammeko uden opdræt (400-600 kg)"/>
    <x v="7"/>
    <s v="Dybstrøelse, lang ædeplads med fast gulv"/>
    <n v="124205"/>
    <x v="2"/>
    <n v="125447"/>
    <n v="0"/>
    <s v="Kvæggylle"/>
    <m/>
    <n v="63.6"/>
    <n v="0"/>
    <n v="5.0000000000000001E-3"/>
    <n v="0"/>
    <n v="0"/>
    <n v="9.7299999999999998E-2"/>
    <n v="0"/>
    <n v="0.01"/>
    <n v="0"/>
    <n v="0"/>
    <n v="0"/>
  </r>
  <r>
    <s v="Kvæg"/>
    <n v="1242"/>
    <s v="1 årsammeko uden opdræt (400-600 kg)"/>
    <x v="7"/>
    <s v="Dybstrøelse, lang ædeplads med spalter (kanal, bag"/>
    <n v="124207"/>
    <x v="2"/>
    <n v="125449"/>
    <n v="0"/>
    <s v="Kvæggylle"/>
    <m/>
    <n v="63.6"/>
    <n v="0"/>
    <n v="5.0000000000000001E-3"/>
    <n v="0"/>
    <n v="0"/>
    <n v="9.7299999999999998E-2"/>
    <n v="0"/>
    <n v="0.01"/>
    <n v="0"/>
    <n v="0"/>
    <n v="0"/>
  </r>
  <r>
    <s v="Kvæg"/>
    <n v="1242"/>
    <s v="1 årsammeko uden opdræt (400-600 kg)"/>
    <x v="7"/>
    <s v="Dybstrøelse, lang ædeplads med spalter (kanal, lin"/>
    <n v="124206"/>
    <x v="2"/>
    <n v="125448"/>
    <n v="0"/>
    <s v="Kvæggylle"/>
    <m/>
    <n v="63.6"/>
    <n v="0"/>
    <n v="5.0000000000000001E-3"/>
    <n v="0"/>
    <n v="0"/>
    <n v="9.7299999999999998E-2"/>
    <n v="0"/>
    <n v="0.01"/>
    <n v="0"/>
    <n v="0"/>
    <n v="0"/>
  </r>
  <r>
    <s v="Kvæg"/>
    <n v="1242"/>
    <s v="1 årsammeko uden opdræt (400-600 kg)"/>
    <x v="7"/>
    <s v="Sengestald med spaltegulv (kanal, bagskyl el. ring"/>
    <n v="124210"/>
    <x v="3"/>
    <n v="125452"/>
    <n v="0"/>
    <s v="Kvæggylle"/>
    <m/>
    <n v="63.6"/>
    <n v="0"/>
    <n v="5.0000000000000001E-3"/>
    <n v="0"/>
    <n v="0"/>
    <n v="9.7299999999999998E-2"/>
    <n v="0"/>
    <n v="0.01"/>
    <n v="0"/>
    <n v="0"/>
    <n v="0"/>
  </r>
  <r>
    <s v="Kvæg"/>
    <n v="1242"/>
    <s v="1 årsammeko uden opdræt (400-600 kg)"/>
    <x v="7"/>
    <s v="Sengestald med spaltegulv (kanal, linespil)"/>
    <n v="124209"/>
    <x v="3"/>
    <n v="125451"/>
    <n v="0"/>
    <s v="Kvæggylle"/>
    <m/>
    <n v="63.6"/>
    <n v="0"/>
    <n v="5.0000000000000001E-3"/>
    <n v="0"/>
    <n v="0"/>
    <n v="9.7299999999999998E-2"/>
    <n v="0"/>
    <n v="0.01"/>
    <n v="0"/>
    <n v="0"/>
    <n v="0"/>
  </r>
  <r>
    <s v="Kvæg"/>
    <n v="1242"/>
    <s v="1 årsammeko uden opdræt (400-600 kg)"/>
    <x v="7"/>
    <s v="Sengestald, fast drænet gulv med skraber og ajleaf"/>
    <n v="124211"/>
    <x v="3"/>
    <n v="125453"/>
    <n v="100"/>
    <s v="Kvæggylle"/>
    <m/>
    <n v="63.6"/>
    <n v="6360"/>
    <n v="5.0000000000000001E-3"/>
    <n v="31.8"/>
    <n v="49.971428571428575"/>
    <n v="9.7299999999999998E-2"/>
    <n v="618.82799999999997"/>
    <n v="0.01"/>
    <n v="6.1882799999999998"/>
    <n v="9.7244399999999995"/>
    <n v="5.9695868571428577E-2"/>
  </r>
  <r>
    <s v="Kvæg"/>
    <n v="1243"/>
    <s v="1 årsammeko uden opdræt (over 600 kg)"/>
    <x v="7"/>
    <s v="Bindestald med grebning"/>
    <n v="124301"/>
    <x v="1"/>
    <n v="125544"/>
    <n v="42.09"/>
    <s v="Fast gødning"/>
    <m/>
    <n v="72.400000000000006"/>
    <n v="3047.3160000000007"/>
    <n v="5.0000000000000001E-3"/>
    <n v="15.236580000000004"/>
    <n v="23.943197142857148"/>
    <n v="9.7299999999999998E-2"/>
    <n v="296.50384680000008"/>
    <n v="0.01"/>
    <n v="2.9650384680000008"/>
    <n v="4.6593461640000013"/>
    <n v="2.8602543306857152E-2"/>
  </r>
  <r>
    <s v="Kvæg"/>
    <n v="1243"/>
    <s v="1 årsammeko uden opdræt (over 600 kg)"/>
    <x v="7"/>
    <s v="Bindestald med riste"/>
    <n v="124302"/>
    <x v="1"/>
    <n v="125545"/>
    <n v="0"/>
    <s v="Kvæggylle"/>
    <m/>
    <n v="72.400000000000006"/>
    <n v="0"/>
    <n v="5.0000000000000001E-3"/>
    <n v="0"/>
    <n v="0"/>
    <n v="9.7299999999999998E-2"/>
    <n v="0"/>
    <n v="0.01"/>
    <n v="0"/>
    <n v="0"/>
    <n v="0"/>
  </r>
  <r>
    <s v="Kvæg"/>
    <n v="1243"/>
    <s v="1 årsammeko uden opdræt (over 600 kg)"/>
    <x v="7"/>
    <s v="Dybstrøelse, hele arealet"/>
    <n v="124303"/>
    <x v="2"/>
    <n v="125546"/>
    <n v="240.79"/>
    <m/>
    <s v="Dybstrøelse"/>
    <n v="72.400000000000006"/>
    <n v="17433.196"/>
    <n v="0.01"/>
    <n v="174.33196000000001"/>
    <n v="273.95022285714288"/>
    <n v="9.7299999999999998E-2"/>
    <n v="1696.2499708"/>
    <n v="0.01"/>
    <n v="16.962499707999999"/>
    <n v="26.655356683999997"/>
    <n v="0.30060557954114292"/>
  </r>
  <r>
    <s v="Kvæg"/>
    <n v="1243"/>
    <s v="1 årsammeko uden opdræt (over 600 kg)"/>
    <x v="7"/>
    <s v="Dybstrøelse, kort ædeplads med fast gulv"/>
    <n v="124304"/>
    <x v="2"/>
    <n v="125547"/>
    <n v="0"/>
    <m/>
    <s v="Dybstrøelse"/>
    <n v="72.400000000000006"/>
    <n v="0"/>
    <n v="0.01"/>
    <n v="0"/>
    <n v="0"/>
    <n v="9.7299999999999998E-2"/>
    <n v="0"/>
    <n v="0.01"/>
    <n v="0"/>
    <n v="0"/>
    <n v="0"/>
  </r>
  <r>
    <s v="Kvæg"/>
    <n v="1243"/>
    <s v="1 årsammeko uden opdræt (over 600 kg)"/>
    <x v="7"/>
    <s v="Dybstrøelse, lang ædeplads med fast gulv"/>
    <n v="124305"/>
    <x v="2"/>
    <n v="125548"/>
    <n v="0"/>
    <s v="Kvæggylle"/>
    <m/>
    <n v="72.400000000000006"/>
    <n v="0"/>
    <n v="5.0000000000000001E-3"/>
    <n v="0"/>
    <n v="0"/>
    <n v="9.7299999999999998E-2"/>
    <n v="0"/>
    <n v="0.01"/>
    <n v="0"/>
    <n v="0"/>
    <n v="0"/>
  </r>
  <r>
    <s v="Kvæg"/>
    <n v="1243"/>
    <s v="1 årsammeko uden opdræt (over 600 kg)"/>
    <x v="7"/>
    <s v="Dybstrøelse, lang ædeplads med spalter (kanal, bag"/>
    <n v="124307"/>
    <x v="2"/>
    <n v="125550"/>
    <n v="0"/>
    <s v="Kvæggylle"/>
    <m/>
    <n v="72.400000000000006"/>
    <n v="0"/>
    <n v="5.0000000000000001E-3"/>
    <n v="0"/>
    <n v="0"/>
    <n v="9.7299999999999998E-2"/>
    <n v="0"/>
    <n v="0.01"/>
    <n v="0"/>
    <n v="0"/>
    <n v="0"/>
  </r>
  <r>
    <s v="Kvæg"/>
    <n v="1243"/>
    <s v="1 årsammeko uden opdræt (over 600 kg)"/>
    <x v="7"/>
    <s v="Dybstrøelse, lang ædeplads med spalter (kanal, lin"/>
    <n v="124306"/>
    <x v="2"/>
    <n v="125549"/>
    <n v="0"/>
    <s v="Kvæggylle"/>
    <m/>
    <n v="72.400000000000006"/>
    <n v="0"/>
    <n v="5.0000000000000001E-3"/>
    <n v="0"/>
    <n v="0"/>
    <n v="9.7299999999999998E-2"/>
    <n v="0"/>
    <n v="0.01"/>
    <n v="0"/>
    <n v="0"/>
    <n v="0"/>
  </r>
  <r>
    <s v="Kvæg"/>
    <n v="1243"/>
    <s v="1 årsammeko uden opdræt (over 600 kg)"/>
    <x v="7"/>
    <s v="Sengestald med spaltegulv (kanal, bagskyl el. ring"/>
    <n v="124310"/>
    <x v="3"/>
    <n v="125553"/>
    <n v="0"/>
    <s v="Kvæggylle"/>
    <m/>
    <n v="72.400000000000006"/>
    <n v="0"/>
    <n v="5.0000000000000001E-3"/>
    <n v="0"/>
    <n v="0"/>
    <n v="9.7299999999999998E-2"/>
    <n v="0"/>
    <n v="0.01"/>
    <n v="0"/>
    <n v="0"/>
    <n v="0"/>
  </r>
  <r>
    <s v="Kvæg"/>
    <n v="1243"/>
    <s v="1 årsammeko uden opdræt (over 600 kg)"/>
    <x v="7"/>
    <s v="Sengestald med spaltegulv (kanal, linespil)"/>
    <n v="124309"/>
    <x v="3"/>
    <n v="125552"/>
    <n v="0"/>
    <s v="Kvæggylle"/>
    <m/>
    <n v="72.400000000000006"/>
    <n v="0"/>
    <n v="5.0000000000000001E-3"/>
    <n v="0"/>
    <n v="0"/>
    <n v="9.7299999999999998E-2"/>
    <n v="0"/>
    <n v="0.01"/>
    <n v="0"/>
    <n v="0"/>
    <n v="0"/>
  </r>
  <r>
    <s v="Kvæg"/>
    <n v="1243"/>
    <s v="1 årsammeko uden opdræt (over 600 kg)"/>
    <x v="7"/>
    <s v="Sengestald, fast drænet gulv med skaber og ajleafl"/>
    <n v="124311"/>
    <x v="3"/>
    <n v="125554"/>
    <n v="0"/>
    <s v="Kvæggylle"/>
    <m/>
    <n v="72.400000000000006"/>
    <n v="0"/>
    <n v="5.0000000000000001E-3"/>
    <n v="0"/>
    <n v="0"/>
    <n v="9.7299999999999998E-2"/>
    <n v="0"/>
    <n v="0.01"/>
    <n v="0"/>
    <n v="0"/>
    <n v="0"/>
  </r>
  <r>
    <s v="Geder"/>
    <n v="1401"/>
    <s v="Mohairged, 1 moderdyr med afkom"/>
    <x v="8"/>
    <s v="Mohairgeder"/>
    <n v="140101"/>
    <x v="0"/>
    <n v="141502"/>
    <n v="0"/>
    <m/>
    <s v="Dybstrøelse"/>
    <n v="18.5"/>
    <n v="0"/>
    <n v="0.01"/>
    <n v="0"/>
    <n v="0"/>
    <s v="NE"/>
    <e v="#VALUE!"/>
    <n v="0.01"/>
    <e v="#VALUE!"/>
    <m/>
    <n v="0"/>
  </r>
  <r>
    <s v="Får"/>
    <n v="1300"/>
    <s v="Får, 1 moderdyr med afkom"/>
    <x v="8"/>
    <s v="Får"/>
    <n v="130001"/>
    <x v="0"/>
    <n v="131301"/>
    <n v="403.89"/>
    <m/>
    <s v="Dybstrøelse"/>
    <n v="16.899999999999999"/>
    <n v="6825.7409999999991"/>
    <n v="0.01"/>
    <n v="68.257409999999993"/>
    <n v="107.26164428571428"/>
    <n v="7.0099999999999996E-2"/>
    <n v="478.48444409999991"/>
    <n v="0.01"/>
    <n v="4.7848444409999988"/>
    <n v="7.5190412644285702"/>
    <n v="0.11478068555014286"/>
  </r>
  <r>
    <s v="Geder"/>
    <n v="1402"/>
    <s v="Kødgeder, 1 moderdyr med afkom"/>
    <x v="8"/>
    <s v="Kødgeder"/>
    <n v="140201"/>
    <x v="0"/>
    <n v="141603"/>
    <n v="0"/>
    <m/>
    <s v="Dybstrøelse"/>
    <n v="16.399999999999999"/>
    <n v="0"/>
    <n v="0.01"/>
    <n v="0"/>
    <n v="0"/>
    <s v="NE"/>
    <e v="#VALUE!"/>
    <n v="0.01"/>
    <e v="#VALUE!"/>
    <m/>
    <n v="0"/>
  </r>
  <r>
    <s v="Geder"/>
    <n v="1403"/>
    <s v="Malkegeder, 1 moderdyr med afkom"/>
    <x v="8"/>
    <s v="Malkegeder"/>
    <n v="140301"/>
    <x v="0"/>
    <n v="141704"/>
    <n v="0"/>
    <m/>
    <s v="Dybstrøelse"/>
    <n v="17"/>
    <n v="0"/>
    <n v="0.01"/>
    <n v="0"/>
    <n v="0"/>
    <s v="NE"/>
    <e v="#VALUE!"/>
    <n v="0.01"/>
    <e v="#VALUE!"/>
    <m/>
    <n v="0"/>
  </r>
  <r>
    <s v="Svin"/>
    <n v="1501"/>
    <s v="1 årsso m, 31,4 grise til 6,8 kg, andel fra løbe- og drægtighedsstald"/>
    <x v="9"/>
    <s v="Løsgående, dybstrøelse"/>
    <n v="150106"/>
    <x v="2"/>
    <n v="151607"/>
    <n v="0"/>
    <m/>
    <s v="Dybstrøelse"/>
    <n v="23.8"/>
    <n v="0"/>
    <n v="7.0000000000000007E-2"/>
    <n v="0"/>
    <n v="0"/>
    <n v="0.12609999999999999"/>
    <n v="0"/>
    <n v="0.01"/>
    <n v="0"/>
    <n v="0"/>
    <n v="0"/>
  </r>
  <r>
    <s v="Svin"/>
    <n v="1501"/>
    <s v="1 årsso m, 31,4 grise til 6,8 kg, andel fra løbe- og drægtighedsstald"/>
    <x v="9"/>
    <s v="Individuel opstaldning, delvis spaltegulv"/>
    <n v="150101"/>
    <x v="4"/>
    <n v="151602"/>
    <n v="0"/>
    <s v="Svinegylle"/>
    <m/>
    <n v="23.8"/>
    <n v="0"/>
    <n v="5.0000000000000001E-3"/>
    <n v="0"/>
    <n v="0"/>
    <n v="0.12609999999999999"/>
    <n v="0"/>
    <n v="0.01"/>
    <n v="0"/>
    <n v="0"/>
    <n v="0"/>
  </r>
  <r>
    <s v="Svin"/>
    <n v="1501"/>
    <s v="1 årsso m, 31,4 grise til 6,8 kg, andel fra løbe- og drægtighedsstald"/>
    <x v="9"/>
    <s v="Individuel opstaldning, fast gulv"/>
    <n v="150108"/>
    <x v="4"/>
    <n v="151609"/>
    <n v="0"/>
    <s v="Fast gødning"/>
    <m/>
    <n v="23.8"/>
    <n v="0"/>
    <n v="5.0000000000000001E-3"/>
    <n v="0"/>
    <n v="0"/>
    <n v="0.12609999999999999"/>
    <n v="0"/>
    <n v="0.01"/>
    <n v="0"/>
    <n v="0"/>
    <n v="0"/>
  </r>
  <r>
    <s v="Svin"/>
    <n v="1501"/>
    <s v="1 årsso m, 31,4 grise til 6,8 kg, andel fra løbe- og drægtighedsstald"/>
    <x v="9"/>
    <s v="Løsgående, delvis spaltegulv"/>
    <n v="150107"/>
    <x v="4"/>
    <n v="151608"/>
    <n v="0"/>
    <s v="Svinegylle"/>
    <m/>
    <n v="23.8"/>
    <n v="0"/>
    <n v="5.0000000000000001E-3"/>
    <n v="0"/>
    <n v="0"/>
    <n v="0.12609999999999999"/>
    <n v="0"/>
    <n v="0.01"/>
    <n v="0"/>
    <n v="0"/>
    <n v="0"/>
  </r>
  <r>
    <s v="Svin"/>
    <n v="1501"/>
    <s v="1 årsso m, 31,4 grise til 6,8 kg, andel fra løbe- og drægtighedsstald"/>
    <x v="9"/>
    <s v="Løsgående, dybstrøelse + fast gulv"/>
    <n v="150105"/>
    <x v="2"/>
    <n v="151606"/>
    <n v="0"/>
    <s v="Svinegylle"/>
    <m/>
    <n v="23.8"/>
    <n v="0"/>
    <n v="5.0000000000000001E-3"/>
    <n v="0"/>
    <n v="0"/>
    <n v="0.12609999999999999"/>
    <n v="0"/>
    <n v="0.01"/>
    <n v="0"/>
    <n v="0"/>
    <n v="0"/>
  </r>
  <r>
    <s v="Svin"/>
    <n v="1501"/>
    <s v="1 årsso m, 31,4 grise til 6,8 kg, andel fra løbe- og drægtighedsstald"/>
    <x v="9"/>
    <s v="Løsgående, dybstrøelse + spaltegulv"/>
    <n v="150104"/>
    <x v="2"/>
    <n v="151605"/>
    <n v="0"/>
    <s v="Svinegylle"/>
    <m/>
    <n v="23.8"/>
    <n v="0"/>
    <n v="5.0000000000000001E-3"/>
    <n v="0"/>
    <n v="0"/>
    <n v="0.12609999999999999"/>
    <n v="0"/>
    <n v="0.01"/>
    <n v="0"/>
    <n v="0"/>
    <n v="0"/>
  </r>
  <r>
    <s v="Svin"/>
    <n v="1502"/>
    <s v="1 årsso m, 31,4 grise til 6,8 kg, andel fra farestald,"/>
    <x v="9"/>
    <s v="Kassestier, fuldspaltegulv"/>
    <n v="150202"/>
    <x v="4"/>
    <n v="151704"/>
    <n v="0"/>
    <s v="Svinegylle"/>
    <m/>
    <n v="23.8"/>
    <n v="0"/>
    <n v="5.0000000000000001E-3"/>
    <n v="0"/>
    <n v="0"/>
    <n v="0.12609999999999999"/>
    <n v="0"/>
    <n v="0.01"/>
    <n v="0"/>
    <n v="0"/>
    <n v="0"/>
  </r>
  <r>
    <s v="Svin"/>
    <n v="1502"/>
    <s v="1 årsso m, 31,4 grise til 6,8 kg, andel fra farestald,"/>
    <x v="9"/>
    <s v="Friland"/>
    <n v="150205"/>
    <x v="5"/>
    <n v="151707"/>
    <n v="0"/>
    <s v="Anden husdyrgødning"/>
    <m/>
    <s v="IE"/>
    <m/>
    <m/>
    <m/>
    <m/>
    <n v="0.12609999999999999"/>
    <m/>
    <n v="0.01"/>
    <m/>
    <m/>
    <n v="0"/>
  </r>
  <r>
    <s v="Svin"/>
    <n v="1502"/>
    <s v="1 årsso m, 31,4 grise til 6,8 kg, andel fra farestald,"/>
    <x v="9"/>
    <s v="Kassestier, delvis spaltegulv"/>
    <n v="150201"/>
    <x v="4"/>
    <n v="151703"/>
    <n v="0"/>
    <s v="Svinegylle"/>
    <m/>
    <s v="IE"/>
    <m/>
    <n v="5.0000000000000001E-3"/>
    <m/>
    <m/>
    <n v="0.12609999999999999"/>
    <m/>
    <n v="0.01"/>
    <m/>
    <m/>
    <n v="0"/>
  </r>
  <r>
    <s v="Svin"/>
    <n v="1511"/>
    <s v="Antal producerede smågrise, fra 6,8 til 31 kg"/>
    <x v="10"/>
    <s v="Drænet gulv + spalter (50/50)"/>
    <n v="151103"/>
    <x v="4"/>
    <n v="152614"/>
    <n v="0"/>
    <s v="Svinegylle"/>
    <m/>
    <n v="0.48"/>
    <n v="0"/>
    <n v="5.0000000000000001E-3"/>
    <n v="0"/>
    <n v="0"/>
    <n v="0.12609999999999999"/>
    <n v="0"/>
    <n v="0.01"/>
    <n v="0"/>
    <n v="0"/>
    <n v="0"/>
  </r>
  <r>
    <s v="Svin"/>
    <n v="1511"/>
    <s v="Antal producerede smågrise, fra 6,8 til 31 kg"/>
    <x v="10"/>
    <s v="Dybstrøelse"/>
    <n v="151105"/>
    <x v="2"/>
    <n v="152616"/>
    <n v="27.54"/>
    <m/>
    <s v="Dybstrøelse"/>
    <n v="0.48"/>
    <n v="13.219199999999999"/>
    <n v="7.0000000000000007E-2"/>
    <n v="0.92534400000000006"/>
    <n v="1.4541120000000001"/>
    <n v="0.12609999999999999"/>
    <n v="1.6669411199999997"/>
    <n v="0.01"/>
    <n v="1.6669411199999998E-2"/>
    <n v="2.6194789028571426E-2"/>
    <n v="1.4803067890285715E-3"/>
  </r>
  <r>
    <s v="Svin"/>
    <n v="1511"/>
    <s v="Antal producerede smågrise, fra 6,8 til 31 kg"/>
    <x v="10"/>
    <s v="Fast gulv"/>
    <n v="151104"/>
    <x v="6"/>
    <n v="152615"/>
    <n v="0"/>
    <s v="Fast gødning"/>
    <m/>
    <n v="0.48"/>
    <n v="0"/>
    <n v="5.0000000000000001E-3"/>
    <n v="0"/>
    <n v="0"/>
    <n v="0.12609999999999999"/>
    <n v="0"/>
    <n v="0.01"/>
    <n v="0"/>
    <n v="0"/>
    <n v="0"/>
  </r>
  <r>
    <s v="Svin"/>
    <n v="1511"/>
    <s v="Antal producerede smågrise, fra 6,8 til 31 kg"/>
    <x v="10"/>
    <s v="Toklimastald, delvis spaltegulv"/>
    <n v="151101"/>
    <x v="4"/>
    <n v="152612"/>
    <n v="0"/>
    <s v="Svinegylle"/>
    <m/>
    <n v="0.48"/>
    <n v="0"/>
    <n v="0.05"/>
    <n v="0"/>
    <n v="0"/>
    <n v="0.12609999999999999"/>
    <n v="0"/>
    <n v="0.01"/>
    <n v="0"/>
    <n v="0"/>
    <n v="0"/>
  </r>
  <r>
    <s v="Svin"/>
    <n v="1512"/>
    <s v="Antal producerede slagtesvin, 31-110 kg"/>
    <x v="11"/>
    <s v="Fast gulv"/>
    <n v="151204"/>
    <x v="6"/>
    <n v="152716"/>
    <n v="0"/>
    <s v="Fast gødning"/>
    <m/>
    <n v="2.99"/>
    <n v="0"/>
    <n v="5.0000000000000001E-3"/>
    <n v="0"/>
    <n v="0"/>
    <n v="0.12609999999999999"/>
    <n v="0"/>
    <n v="0.01"/>
    <n v="0"/>
    <n v="0"/>
    <n v="0"/>
  </r>
  <r>
    <s v="Svin"/>
    <n v="1512"/>
    <s v="Antal producerede slagtesvin, 31-110 kg"/>
    <x v="11"/>
    <s v="Delvis spaltegulv, 50-75% fast gulv"/>
    <n v="151207"/>
    <x v="4"/>
    <n v="152719"/>
    <n v="0"/>
    <s v="Svinegylle"/>
    <m/>
    <n v="2.99"/>
    <n v="0"/>
    <n v="5.0000000000000001E-3"/>
    <n v="0"/>
    <n v="0"/>
    <n v="0.12609999999999999"/>
    <n v="0"/>
    <n v="0.01"/>
    <n v="0"/>
    <n v="0"/>
    <n v="0"/>
  </r>
  <r>
    <s v="Svin"/>
    <n v="1512"/>
    <s v="Antal producerede slagtesvin, 31-110 kg"/>
    <x v="11"/>
    <s v="Delvis spaltegulv, 33-49% fast gulv"/>
    <n v="151208"/>
    <x v="4"/>
    <n v="152720"/>
    <n v="0"/>
    <s v="Svinegylle"/>
    <m/>
    <n v="2.99"/>
    <n v="0"/>
    <n v="5.0000000000000001E-3"/>
    <n v="0"/>
    <n v="0"/>
    <n v="0.12609999999999999"/>
    <n v="0"/>
    <n v="0.01"/>
    <n v="0"/>
    <n v="0"/>
    <n v="0"/>
  </r>
  <r>
    <s v="Svin"/>
    <n v="1512"/>
    <s v="Antal producerede slagtesvin, 31-110 kg"/>
    <x v="11"/>
    <s v="Drænet gulv + spalter (33/67)"/>
    <n v="151203"/>
    <x v="4"/>
    <n v="152715"/>
    <n v="0"/>
    <s v="Svinegylle"/>
    <m/>
    <n v="2.99"/>
    <n v="0"/>
    <n v="5.0000000000000001E-3"/>
    <n v="0"/>
    <n v="0"/>
    <n v="0.12609999999999999"/>
    <n v="0"/>
    <n v="0.01"/>
    <n v="0"/>
    <n v="0"/>
    <n v="0"/>
  </r>
  <r>
    <s v="Svin"/>
    <n v="1512"/>
    <s v="Antal producerede slagtesvin, 31-110 kg"/>
    <x v="11"/>
    <s v="Dybstrøelse"/>
    <n v="151206"/>
    <x v="2"/>
    <n v="152718"/>
    <n v="27.54"/>
    <m/>
    <s v="Dybstrøelse"/>
    <n v="2.99"/>
    <n v="82.3446"/>
    <n v="7.0000000000000007E-2"/>
    <n v="5.7641220000000004"/>
    <n v="9.0579060000000009"/>
    <n v="0.12609999999999999"/>
    <n v="10.38365406"/>
    <n v="0.01"/>
    <n v="0.1038365406"/>
    <n v="0.16317170665714284"/>
    <n v="9.2210777066571454E-3"/>
  </r>
  <r>
    <s v="Svin"/>
    <n v="1512"/>
    <s v="Antal producerede slagtesvin, 31-110 kg"/>
    <x v="11"/>
    <s v="Dybstrøelse, opdelt lejeareal"/>
    <n v="151205"/>
    <x v="2"/>
    <n v="152717"/>
    <n v="0"/>
    <s v="Svinegylle"/>
    <m/>
    <n v="2.99"/>
    <n v="0"/>
    <n v="5.0000000000000001E-3"/>
    <n v="0"/>
    <n v="0"/>
    <n v="0.12609999999999999"/>
    <n v="0"/>
    <n v="0.01"/>
    <n v="0"/>
    <n v="0"/>
    <n v="0"/>
  </r>
  <r>
    <s v="Svin"/>
    <n v="1520"/>
    <s v="Antal producerede FRATS-svin"/>
    <x v="12"/>
    <s v="Delvis spaltegulv med 50-75% fast gulv"/>
    <n v="152002"/>
    <x v="4"/>
    <n v="153522"/>
    <n v="0"/>
    <s v="Svinegylle"/>
    <m/>
    <n v="2.99"/>
    <n v="0"/>
    <n v="5.0000000000000001E-3"/>
    <n v="0"/>
    <n v="0"/>
    <n v="0.12609999999999999"/>
    <n v="0"/>
    <n v="0.01"/>
    <n v="0"/>
    <n v="0"/>
    <n v="0"/>
  </r>
  <r>
    <s v="Svin"/>
    <n v="1520"/>
    <s v="Antal producerede FRATS-svin"/>
    <x v="12"/>
    <s v="Delvis splategulv med 33-49% fast gulv"/>
    <n v="152003"/>
    <x v="4"/>
    <n v="153523"/>
    <n v="0"/>
    <s v="Svinegylle"/>
    <m/>
    <n v="2.99"/>
    <n v="0"/>
    <n v="5.0000000000000001E-3"/>
    <n v="0"/>
    <n v="0"/>
    <n v="0.12609999999999999"/>
    <n v="0"/>
    <n v="0.01"/>
    <n v="0"/>
    <n v="0"/>
    <n v="0"/>
  </r>
  <r>
    <s v="Svin"/>
    <n v="1520"/>
    <s v="Antal producerede FRATS-svin"/>
    <x v="12"/>
    <s v="Drænet gulv + spalter (33/67)"/>
    <n v="152004"/>
    <x v="4"/>
    <n v="153524"/>
    <n v="0"/>
    <s v="Svinegylle"/>
    <m/>
    <n v="2.99"/>
    <n v="0"/>
    <n v="5.0000000000000001E-3"/>
    <n v="0"/>
    <n v="0"/>
    <n v="0.12609999999999999"/>
    <n v="0"/>
    <n v="0.01"/>
    <n v="0"/>
    <n v="0"/>
    <n v="0"/>
  </r>
  <r>
    <s v="Svin"/>
    <n v="1520"/>
    <s v="Antal producerede FRATS-svin"/>
    <x v="12"/>
    <s v="Dybstrøelse"/>
    <n v="152007"/>
    <x v="2"/>
    <n v="153527"/>
    <n v="0"/>
    <m/>
    <s v="Dybstrøelse"/>
    <n v="2.99"/>
    <n v="0"/>
    <n v="7.0000000000000007E-2"/>
    <n v="0"/>
    <n v="0"/>
    <n v="0.12609999999999999"/>
    <n v="0"/>
    <n v="0.01"/>
    <n v="0"/>
    <n v="0"/>
    <n v="0"/>
  </r>
  <r>
    <s v="Svin"/>
    <n v="1520"/>
    <s v="Antal producerede FRATS-svin"/>
    <x v="12"/>
    <s v="Dybstrøelse, opdelt lejeareal"/>
    <n v="152006"/>
    <x v="2"/>
    <n v="153526"/>
    <n v="0"/>
    <s v="Svinegylle"/>
    <m/>
    <n v="2.99"/>
    <n v="0"/>
    <n v="5.0000000000000001E-3"/>
    <n v="0"/>
    <n v="0"/>
    <n v="0.12609999999999999"/>
    <n v="0"/>
    <n v="0.01"/>
    <n v="0"/>
    <n v="0"/>
    <n v="0"/>
  </r>
  <r>
    <s v="Svin"/>
    <n v="1520"/>
    <s v="Antal producerede FRATS-svin"/>
    <x v="12"/>
    <s v="Fast gulv"/>
    <n v="152005"/>
    <x v="6"/>
    <n v="153525"/>
    <n v="0"/>
    <s v="Fast gødning"/>
    <m/>
    <n v="2.99"/>
    <n v="0"/>
    <n v="5.0000000000000001E-3"/>
    <n v="0"/>
    <n v="0"/>
    <n v="0.12609999999999999"/>
    <n v="0"/>
    <n v="0.01"/>
    <n v="0"/>
    <n v="0"/>
    <n v="0"/>
  </r>
  <r>
    <s v="Hjortedyr"/>
    <n v="2101"/>
    <s v="Hjorte &gt; 15 mdr,"/>
    <x v="13"/>
    <s v="Hjorte &gt; 15 mdr,, 10 stk,"/>
    <n v="210101"/>
    <x v="0"/>
    <n v="212202"/>
    <n v="0"/>
    <m/>
    <s v="Dybstrøelse"/>
    <n v="0.88900000000000001"/>
    <n v="0"/>
    <n v="0.01"/>
    <n v="0"/>
    <n v="0"/>
    <s v="NE"/>
    <m/>
    <n v="0.01"/>
    <m/>
    <m/>
    <n v="0"/>
  </r>
  <r>
    <s v="Hjortedyr"/>
    <n v="2102"/>
    <s v="Hinder &gt; 15 mdr,"/>
    <x v="13"/>
    <s v="Hinder &gt; 15 mdr,, 10 stk,"/>
    <n v="210201"/>
    <x v="0"/>
    <n v="212303"/>
    <n v="0"/>
    <m/>
    <s v="Dybstrøelse"/>
    <n v="0.88900000000000001"/>
    <n v="0"/>
    <n v="0.01"/>
    <n v="0"/>
    <n v="0"/>
    <s v="NE"/>
    <m/>
    <n v="0.01"/>
    <m/>
    <m/>
    <n v="0"/>
  </r>
  <r>
    <s v="Hjortedyr"/>
    <n v="2103"/>
    <s v="Unge hjorte 3-15 mdr,"/>
    <x v="13"/>
    <s v="Unge hjorte 3-15 mdr,, 10 stk,"/>
    <n v="210301"/>
    <x v="0"/>
    <n v="212404"/>
    <n v="0"/>
    <m/>
    <s v="Dybstrøelse"/>
    <n v="0.88900000000000001"/>
    <n v="0"/>
    <n v="0.01"/>
    <n v="0"/>
    <n v="0"/>
    <s v="NE"/>
    <m/>
    <n v="0.01"/>
    <m/>
    <m/>
    <n v="0"/>
  </r>
  <r>
    <s v="Hjortedyr"/>
    <n v="2104"/>
    <s v="Unge hinder 3-15 mdr,"/>
    <x v="13"/>
    <s v="Unge hinder 3-15 mdr,, 10 stk,"/>
    <n v="210401"/>
    <x v="0"/>
    <n v="212505"/>
    <n v="0"/>
    <m/>
    <s v="Dybstrøelse"/>
    <n v="0.88900000000000001"/>
    <n v="0"/>
    <n v="0.01"/>
    <n v="0"/>
    <n v="0"/>
    <s v="NE"/>
    <m/>
    <n v="0.01"/>
    <m/>
    <m/>
    <n v="0"/>
  </r>
  <r>
    <s v="Hjortedyr"/>
    <n v="2105"/>
    <s v="Årshind"/>
    <x v="13"/>
    <s v="Årshind, 1 stk,"/>
    <n v="210501"/>
    <x v="0"/>
    <n v="212606"/>
    <n v="0"/>
    <m/>
    <s v="Dybstrøelse"/>
    <n v="0.88900000000000001"/>
    <n v="0"/>
    <n v="0.01"/>
    <n v="0"/>
    <n v="0"/>
    <s v="NE"/>
    <m/>
    <n v="0.01"/>
    <m/>
    <m/>
    <n v="0"/>
  </r>
  <r>
    <s v="Hjortedyr"/>
    <n v="2106"/>
    <s v="Dådyr"/>
    <x v="13"/>
    <s v="Dådyr, 1 stk,"/>
    <n v="210601"/>
    <x v="0"/>
    <n v="212707"/>
    <n v="0"/>
    <m/>
    <s v="Dybstrøelse"/>
    <n v="0.88900000000000001"/>
    <n v="0"/>
    <n v="0.01"/>
    <n v="0"/>
    <n v="0"/>
    <s v="NE"/>
    <m/>
    <n v="0.01"/>
    <m/>
    <m/>
    <n v="0"/>
  </r>
  <r>
    <s v="Mink"/>
    <n v="2400"/>
    <s v="Mink, 1 årstæve"/>
    <x v="14"/>
    <s v="Kødædende pelsdyr, bure, fast gødning i gødn.rende"/>
    <n v="240003"/>
    <x v="0"/>
    <n v="242403"/>
    <n v="0"/>
    <s v="Anden husdyrgødning"/>
    <m/>
    <n v="5.99"/>
    <n v="0"/>
    <n v="0.01"/>
    <n v="0"/>
    <n v="0"/>
    <s v="NE"/>
    <m/>
    <n v="0.01"/>
    <m/>
    <m/>
    <n v="0"/>
  </r>
  <r>
    <s v="Mink"/>
    <n v="2400"/>
    <s v="Mink, 1 årstæve"/>
    <x v="14"/>
    <s v="Kødædende pelsdyr, bure, gødn.rende, ugentlig tømn"/>
    <n v="240001"/>
    <x v="0"/>
    <n v="242401"/>
    <n v="28565.51"/>
    <s v="Minkgylle"/>
    <s v="Dybstrøelse"/>
    <n v="5.99"/>
    <n v="171107.40489999999"/>
    <n v="5.0000000000000001E-3"/>
    <n v="855.53702450000003"/>
    <n v="1344.4153242142856"/>
    <s v="NE"/>
    <m/>
    <n v="0.01"/>
    <m/>
    <m/>
    <n v="1.3444153242142856"/>
  </r>
  <r>
    <s v="Hjortedyr"/>
    <n v="2401"/>
    <s v="Chinchilla"/>
    <x v="13"/>
    <s v="Chinchilla, 100 stk,"/>
    <n v="240101"/>
    <x v="0"/>
    <n v="242502"/>
    <n v="0"/>
    <m/>
    <s v="Dybstrøelse"/>
    <n v="0.88900000000000001"/>
    <n v="0"/>
    <n v="0.01"/>
    <n v="0"/>
    <n v="0"/>
    <s v="NE"/>
    <m/>
    <n v="0.01"/>
    <m/>
    <m/>
    <n v="0"/>
  </r>
  <r>
    <s v="Høns af æglægningstype"/>
    <n v="3101"/>
    <s v="Fritgående, konsumæg, "/>
    <x v="15"/>
    <s v="Friland, konsumæg, gulvdrift fler-etagesystem"/>
    <n v="310103"/>
    <x v="5"/>
    <n v="313204"/>
    <n v="0"/>
    <s v="Fast gødning"/>
    <m/>
    <n v="0.80099999999999993"/>
    <n v="0"/>
    <n v="1E-3"/>
    <n v="0"/>
    <n v="0"/>
    <n v="0.33360000000000001"/>
    <n v="0"/>
    <n v="0.01"/>
    <n v="0"/>
    <n v="0"/>
    <n v="0"/>
  </r>
  <r>
    <s v="Høns af æglægningstype"/>
    <n v="3103"/>
    <s v="Skrabehøner, konsumæg "/>
    <x v="15"/>
    <s v="Skrabehøner, konsumæg, fler-etagesystem med gødnin"/>
    <n v="310302"/>
    <x v="0"/>
    <n v="313405"/>
    <n v="0"/>
    <s v="Fast gødning"/>
    <m/>
    <n v="0.77700000000000002"/>
    <n v="0"/>
    <n v="1E-3"/>
    <n v="0"/>
    <n v="0"/>
    <n v="0.33360000000000001"/>
    <n v="0"/>
    <n v="0.01"/>
    <n v="0"/>
    <n v="0"/>
    <n v="0"/>
  </r>
  <r>
    <s v="Høns af æglægningstype"/>
    <n v="3103"/>
    <s v="Skrabehøner, konsumæg "/>
    <x v="15"/>
    <s v="Skrabehøner, konsumæg, gulvdrift + gødningskummer"/>
    <n v="310301"/>
    <x v="0"/>
    <n v="313404"/>
    <n v="0"/>
    <s v="Fast gødning"/>
    <s v="Dybstrøelse"/>
    <n v="0.77700000000000002"/>
    <n v="0"/>
    <n v="1E-3"/>
    <n v="0"/>
    <n v="0"/>
    <n v="0.33360000000000001"/>
    <n v="0"/>
    <n v="0.01"/>
    <n v="0"/>
    <n v="0"/>
    <n v="0"/>
  </r>
  <r>
    <s v="Høns af æglægningstype"/>
    <n v="3111"/>
    <s v="Hønniker, konsum "/>
    <x v="15"/>
    <s v="Konsum, Gulvdrift, produktionstid 118 dage"/>
    <n v="311106"/>
    <x v="0"/>
    <n v="314217"/>
    <n v="0"/>
    <m/>
    <s v="Dybstrøelse"/>
    <n v="0.67900000000000005"/>
    <n v="0"/>
    <n v="1E-3"/>
    <n v="0"/>
    <n v="0"/>
    <n v="0.33360000000000001"/>
    <n v="0"/>
    <n v="0.01"/>
    <n v="0"/>
    <n v="0"/>
    <n v="0"/>
  </r>
  <r>
    <s v="Høns af æglægningstype"/>
    <n v="3105"/>
    <s v="Rugeæg (hpr-høner), "/>
    <x v="15"/>
    <s v="Rugeæg (hpr-høner), gulvdrift + gødningskummer"/>
    <n v="310501"/>
    <x v="0"/>
    <n v="313606"/>
    <n v="0"/>
    <m/>
    <s v="Dybstrøelse"/>
    <n v="0.88900000000000001"/>
    <n v="0"/>
    <n v="1E-3"/>
    <n v="0"/>
    <n v="0"/>
    <n v="0.33360000000000001"/>
    <n v="0"/>
    <n v="0.01"/>
    <n v="0"/>
    <n v="0"/>
    <n v="0"/>
  </r>
  <r>
    <s v="Høns af æglægningstype"/>
    <n v="3104"/>
    <s v="Burhøns, konsumæg "/>
    <x v="15"/>
    <s v="Burhøns, konsumæg, bånd, fast gødning"/>
    <n v="310402"/>
    <x v="0"/>
    <n v="313506"/>
    <n v="0"/>
    <s v="Fast gødning"/>
    <m/>
    <n v="0.67900000000000005"/>
    <n v="0"/>
    <n v="1E-3"/>
    <n v="0"/>
    <n v="0"/>
    <n v="0.33360000000000001"/>
    <n v="0"/>
    <n v="0.01"/>
    <n v="0"/>
    <n v="0"/>
    <n v="0"/>
  </r>
  <r>
    <s v="Høns af æglægningstype"/>
    <n v="3101"/>
    <s v="Fritgående, konsumæg, "/>
    <x v="15"/>
    <s v="Fritgående, konsumæg, gulvdrift uden gødningskumme"/>
    <n v="310102"/>
    <x v="5"/>
    <n v="313203"/>
    <n v="0"/>
    <m/>
    <s v="Dybstrøelse"/>
    <n v="0.80099999999999993"/>
    <n v="0"/>
    <n v="1E-3"/>
    <n v="0"/>
    <n v="0"/>
    <n v="0.33360000000000001"/>
    <n v="0"/>
    <n v="0.01"/>
    <n v="0"/>
    <n v="0"/>
    <n v="0"/>
  </r>
  <r>
    <s v="Høns af æglægningstype"/>
    <n v="3112"/>
    <s v="Hønniker, Hpr "/>
    <x v="15"/>
    <s v="Rugeæg (hpr), gulvdrift, produktionstid 119 dage"/>
    <n v="311201"/>
    <x v="0"/>
    <n v="314313"/>
    <n v="0"/>
    <m/>
    <s v="Dybstrøelse"/>
    <n v="0.88900000000000001"/>
    <n v="0"/>
    <n v="1E-3"/>
    <n v="0"/>
    <n v="0"/>
    <n v="0.33360000000000001"/>
    <n v="0"/>
    <n v="0.01"/>
    <n v="0"/>
    <n v="0"/>
    <n v="0"/>
  </r>
  <r>
    <s v="Høns af æglægningstype"/>
    <n v="3101"/>
    <s v="Fritgående, konsumæg, "/>
    <x v="15"/>
    <s v="Fritgående, konsumæg, gulvdrift + gødningskummer"/>
    <n v="310101"/>
    <x v="5"/>
    <n v="313202"/>
    <n v="0"/>
    <s v="Fast gødning"/>
    <m/>
    <n v="0.80099999999999993"/>
    <n v="0"/>
    <n v="1E-3"/>
    <n v="0"/>
    <n v="0"/>
    <n v="0.33360000000000001"/>
    <n v="0"/>
    <n v="0.01"/>
    <n v="0"/>
    <n v="0"/>
    <n v="0"/>
  </r>
  <r>
    <s v="Høns af æglægningstype"/>
    <n v="3102"/>
    <s v="Økologiske, konsumæg, "/>
    <x v="15"/>
    <s v="Økologiske, konsumæg, gulvdrift + gødningskumme"/>
    <n v="310202"/>
    <x v="0"/>
    <n v="313304"/>
    <n v="0"/>
    <s v="Fast gødning"/>
    <m/>
    <n v="0.90300000000000002"/>
    <n v="0"/>
    <n v="1E-3"/>
    <n v="0"/>
    <n v="0"/>
    <n v="0.33360000000000001"/>
    <n v="0"/>
    <n v="0.01"/>
    <n v="0"/>
    <n v="0"/>
    <n v="0"/>
  </r>
  <r>
    <s v="Høns af æglægningstype"/>
    <n v="3106"/>
    <s v="Friland, konsumæg"/>
    <x v="15"/>
    <s v="Friland, konsumæg, gulv+fler etage m bånd"/>
    <n v="310601"/>
    <x v="5"/>
    <n v="313707"/>
    <n v="0"/>
    <s v="Fjerkrægylle"/>
    <s v="Dybstrøelse"/>
    <n v="0.88900000000000001"/>
    <n v="0"/>
    <n v="1E-3"/>
    <n v="0"/>
    <n v="0"/>
    <n v="0.33360000000000001"/>
    <n v="0"/>
    <n v="0.01"/>
    <n v="0"/>
    <n v="0"/>
    <n v="0"/>
  </r>
  <r>
    <s v="Høns af æglægningstype"/>
    <n v="3107"/>
    <s v="Økologiske, konsumæg"/>
    <x v="15"/>
    <s v="Økologiske, konsumæg, gulv+fler-etage m bånd"/>
    <n v="310701"/>
    <x v="0"/>
    <n v="313808"/>
    <n v="0"/>
    <s v="Fjerkrægylle"/>
    <s v="Dybstrøelse"/>
    <n v="0.88900000000000001"/>
    <n v="0"/>
    <n v="1E-3"/>
    <n v="0"/>
    <n v="0"/>
    <n v="0.33360000000000001"/>
    <n v="0"/>
    <n v="0.01"/>
    <n v="0"/>
    <n v="0"/>
    <n v="0"/>
  </r>
  <r>
    <s v="Høns af slagtetype"/>
    <n v="3201"/>
    <s v="producerede slagtekyllinger, levende vægt ved slagtning 1,85 kg"/>
    <x v="15"/>
    <s v="Levende vægt ved slagtning"/>
    <n v="320101"/>
    <x v="0"/>
    <n v="323302"/>
    <n v="0"/>
    <m/>
    <s v="Dybstrøelse"/>
    <n v="0.88900000000000001"/>
    <n v="0"/>
    <n v="1E-3"/>
    <n v="0"/>
    <n v="0"/>
    <n v="0.13450000000000001"/>
    <n v="0"/>
    <n v="0.01"/>
    <n v="0"/>
    <n v="0"/>
    <n v="0"/>
  </r>
  <r>
    <s v="Høns af slagtetype"/>
    <n v="3202"/>
    <s v="producerede slagtekyllinger, levende vægt ved slagtning 2,13 kg"/>
    <x v="15"/>
    <s v="Levende vægt ved slagtning"/>
    <n v="320201"/>
    <x v="0"/>
    <n v="323403"/>
    <n v="0"/>
    <m/>
    <s v="Dybstrøelse"/>
    <n v="0.88900000000000001"/>
    <n v="0"/>
    <n v="1E-3"/>
    <n v="0"/>
    <n v="0"/>
    <n v="0.13450000000000001"/>
    <n v="0"/>
    <n v="0.01"/>
    <n v="0"/>
    <n v="0"/>
    <n v="0"/>
  </r>
  <r>
    <s v="Høns af slagtetype"/>
    <n v="3204"/>
    <s v="producerede slagtekyllinger, levende vægt ved slagtning, 3,07 kg"/>
    <x v="15"/>
    <s v="Levende vægt ved slagtning, 3,07 kg"/>
    <n v="320401"/>
    <x v="0"/>
    <n v="323605"/>
    <n v="0"/>
    <m/>
    <s v="Dybstrøelse"/>
    <n v="0.88900000000000001"/>
    <n v="0"/>
    <n v="1E-3"/>
    <n v="0"/>
    <n v="0"/>
    <n v="0.13450000000000001"/>
    <n v="0"/>
    <n v="0.01"/>
    <n v="0"/>
    <n v="0"/>
    <n v="0"/>
  </r>
  <r>
    <s v="Høns af slagtetype"/>
    <n v="3205"/>
    <s v="producerede slagtekyllinger, levende vægt ved slagtning 1,67 kg"/>
    <x v="15"/>
    <s v="Levende vægt ved slagtning"/>
    <n v="320501"/>
    <x v="0"/>
    <n v="323706"/>
    <n v="0"/>
    <m/>
    <s v="Dybstrøelse"/>
    <n v="0.88900000000000001"/>
    <n v="0"/>
    <n v="1E-3"/>
    <n v="0"/>
    <n v="0"/>
    <n v="0.13450000000000001"/>
    <n v="0"/>
    <n v="0.01"/>
    <n v="0"/>
    <n v="0"/>
    <n v="0"/>
  </r>
  <r>
    <s v="Kalkun"/>
    <n v="3301"/>
    <s v="Kalkuner, tunge hunner, produktionstid 112 dage "/>
    <x v="15"/>
    <s v="Kalkuner, tunge hunner, produktionstid 112 dage"/>
    <n v="330101"/>
    <x v="0"/>
    <n v="333402"/>
    <n v="0"/>
    <m/>
    <s v="Dybstrøelse"/>
    <n v="0.48100000000000004"/>
    <n v="0"/>
    <n v="1E-3"/>
    <n v="0"/>
    <n v="0"/>
    <n v="0.26850000000000002"/>
    <m/>
    <n v="0.01"/>
    <m/>
    <m/>
    <n v="0"/>
  </r>
  <r>
    <s v="Høns af æglægningstype"/>
    <n v="3111"/>
    <s v="Hønniker, konsum "/>
    <x v="15"/>
    <s v="Konsum, Bure, Produktionstid 118 dage"/>
    <n v="311105"/>
    <x v="0"/>
    <n v="314216"/>
    <n v="0"/>
    <s v="Fast gødning"/>
    <m/>
    <n v="0.67900000000000005"/>
    <n v="0"/>
    <n v="1E-3"/>
    <n v="0"/>
    <n v="0"/>
    <n v="0.33360000000000001"/>
    <n v="0"/>
    <n v="0.01"/>
    <n v="0"/>
    <n v="0"/>
    <n v="0"/>
  </r>
  <r>
    <s v="Høns af æglægningstype"/>
    <n v="3102"/>
    <s v="Økologiske, konsumæg, "/>
    <x v="15"/>
    <s v="Økologiske, konsumæg, gulvdrift + fler-etage bånd"/>
    <n v="310201"/>
    <x v="0"/>
    <n v="313303"/>
    <n v="0"/>
    <s v="Fast gødning"/>
    <m/>
    <n v="0.90300000000000002"/>
    <n v="0"/>
    <n v="1E-3"/>
    <n v="0"/>
    <n v="0"/>
    <n v="0.33360000000000001"/>
    <n v="0"/>
    <n v="0.01"/>
    <n v="0"/>
    <n v="0"/>
    <n v="0"/>
  </r>
  <r>
    <s v="Høns af slagtetype"/>
    <n v="3256"/>
    <s v="producerede skrabekyllinger, 56 dage "/>
    <x v="15"/>
    <s v="Skrabekyllinger, 44 dage"/>
    <n v="325601"/>
    <x v="0"/>
    <n v="328857"/>
    <n v="0"/>
    <m/>
    <s v="Dybstrøelse"/>
    <n v="4.9399999999999999E-2"/>
    <n v="0"/>
    <n v="1E-3"/>
    <n v="0"/>
    <n v="0"/>
    <n v="0.13450000000000001"/>
    <n v="0"/>
    <n v="0.01"/>
    <n v="0"/>
    <n v="0"/>
    <n v="0"/>
  </r>
  <r>
    <s v="Høns af slagtetype"/>
    <n v="3230"/>
    <s v="producerede slagtekyllinger, 30 dage "/>
    <x v="15"/>
    <s v="Produktionstid 30 dage"/>
    <n v="323001"/>
    <x v="0"/>
    <n v="326231"/>
    <n v="0"/>
    <m/>
    <s v="Dybstrøelse"/>
    <n v="3.0800000000000001E-2"/>
    <n v="0"/>
    <n v="1E-3"/>
    <n v="0"/>
    <n v="0"/>
    <n v="0.13450000000000001"/>
    <n v="0"/>
    <n v="0.01"/>
    <n v="0"/>
    <n v="0"/>
    <n v="0"/>
  </r>
  <r>
    <s v="Gæs"/>
    <n v="3400"/>
    <s v="Gæs, produktionstid 91 dage (100 stk)"/>
    <x v="15"/>
    <s v="Gæs, produktionstid 91 dage"/>
    <n v="340001"/>
    <x v="6"/>
    <n v="343401"/>
    <n v="0"/>
    <m/>
    <s v="Dybstrøelse"/>
    <n v="0.56100000000000005"/>
    <n v="0"/>
    <n v="1E-3"/>
    <n v="0"/>
    <n v="0"/>
    <n v="0.1152"/>
    <n v="0"/>
    <n v="0.01"/>
    <n v="0"/>
    <n v="0"/>
    <n v="0"/>
  </r>
  <r>
    <s v="Høns af æglægningstype"/>
    <n v="3295"/>
    <s v="Rugeæg (hønniker, HPR)"/>
    <x v="15"/>
    <s v="Rugeæg (hønniker, Hpr), gulvdrift, prod. 119 dage"/>
    <n v="329501"/>
    <x v="0"/>
    <n v="332796"/>
    <n v="0"/>
    <m/>
    <s v="Dybstrøelse"/>
    <n v="0.88900000000000001"/>
    <n v="0"/>
    <n v="1E-3"/>
    <n v="0"/>
    <n v="0"/>
    <n v="0.33360000000000001"/>
    <n v="0"/>
    <n v="0.01"/>
    <n v="0"/>
    <n v="0"/>
    <n v="0"/>
  </r>
  <r>
    <s v="Ænder"/>
    <n v="3500"/>
    <s v="Ænder, produktionstid 52 dage "/>
    <x v="15"/>
    <s v="Ænder, produktionstid 52 dage"/>
    <n v="350001"/>
    <x v="0"/>
    <n v="353501"/>
    <n v="0"/>
    <m/>
    <s v="Dybstrøelse"/>
    <n v="0.17300000000000001"/>
    <n v="0"/>
    <n v="1E-3"/>
    <n v="0"/>
    <n v="0"/>
    <n v="0.1152"/>
    <n v="0"/>
    <n v="0.01"/>
    <n v="0"/>
    <n v="0"/>
    <n v="0"/>
  </r>
  <r>
    <s v="Høns af slagtetype"/>
    <n v="3281"/>
    <s v="Økologiske slagtekyllinger, 63 dage "/>
    <x v="15"/>
    <s v="Økologiske slagtekyllinger, 63 dage"/>
    <n v="328101"/>
    <x v="0"/>
    <n v="331382"/>
    <n v="0"/>
    <m/>
    <s v="Dybstrøelse"/>
    <n v="0.108"/>
    <n v="0"/>
    <n v="1E-3"/>
    <n v="0"/>
    <n v="0"/>
    <n v="0.13450000000000001"/>
    <n v="0"/>
    <n v="0.01"/>
    <n v="0"/>
    <n v="0"/>
    <n v="0"/>
  </r>
  <r>
    <s v="Høns af slagtetype"/>
    <n v="3245"/>
    <s v="producerede slagtekyllinger, 45 dage"/>
    <x v="15"/>
    <s v="Produktionstid 45 dage"/>
    <n v="324501"/>
    <x v="0"/>
    <n v="327746"/>
    <n v="0"/>
    <m/>
    <s v="Dybstrøelse"/>
    <n v="0.88900000000000001"/>
    <n v="0"/>
    <n v="1E-3"/>
    <n v="0"/>
    <n v="0"/>
    <n v="0.13450000000000001"/>
    <n v="0"/>
    <n v="0.01"/>
    <n v="0"/>
    <n v="0"/>
    <n v="0"/>
  </r>
  <r>
    <s v="Høns af slagtetype"/>
    <n v="3240"/>
    <s v="producerede slagtekyllinger, 40 dage"/>
    <x v="15"/>
    <s v="Produktionstid 40 dage"/>
    <n v="324001"/>
    <x v="0"/>
    <n v="327241"/>
    <n v="0"/>
    <m/>
    <s v="Dybstrøelse"/>
    <n v="6.2899999999999998E-2"/>
    <n v="0"/>
    <n v="1E-3"/>
    <n v="0"/>
    <n v="0"/>
    <n v="0.13450000000000001"/>
    <n v="0"/>
    <n v="0.01"/>
    <n v="0"/>
    <n v="0"/>
    <n v="0"/>
  </r>
  <r>
    <s v="Høns af æglægningstype"/>
    <n v="3104"/>
    <s v="Burhøns, konsumæg "/>
    <x v="15"/>
    <s v="Burhøns, konsumæg, bånd, gylle"/>
    <n v="310403"/>
    <x v="0"/>
    <n v="313507"/>
    <n v="0"/>
    <s v="Fjerkrægylle"/>
    <m/>
    <n v="0.67900000000000005"/>
    <n v="0"/>
    <n v="1E-3"/>
    <n v="0"/>
    <n v="0"/>
    <n v="0.33360000000000001"/>
    <n v="0"/>
    <n v="0.01"/>
    <n v="0"/>
    <n v="0"/>
    <n v="0"/>
  </r>
  <r>
    <s v="Høns af slagtetype"/>
    <n v="3232"/>
    <s v="producerede slagtekyllinger, 32 dage"/>
    <x v="15"/>
    <s v="Produktionstid 32 dage"/>
    <n v="323201"/>
    <x v="0"/>
    <n v="326433"/>
    <n v="0"/>
    <m/>
    <s v="Dybstrøelse"/>
    <n v="3.5900000000000001E-2"/>
    <n v="0"/>
    <n v="1E-3"/>
    <n v="0"/>
    <n v="0"/>
    <n v="0.13450000000000001"/>
    <n v="0"/>
    <n v="0.01"/>
    <n v="0"/>
    <n v="0"/>
    <n v="0"/>
  </r>
  <r>
    <s v="Kalkun"/>
    <n v="3302"/>
    <s v="Kalkuner, tunge hanner, produktionstid 147 dage"/>
    <x v="15"/>
    <s v="Kalkuner, tunge hanner, produktionstid 147 dage"/>
    <n v="330201"/>
    <x v="0"/>
    <n v="333503"/>
    <n v="0"/>
    <m/>
    <s v="Dybstrøelse"/>
    <n v="0.878"/>
    <n v="0"/>
    <n v="1E-3"/>
    <n v="0"/>
    <n v="0"/>
    <n v="0.26850000000000002"/>
    <n v="0"/>
    <n v="0.01"/>
    <n v="0"/>
    <n v="0"/>
    <n v="0"/>
  </r>
  <r>
    <s v="Høns af slagtetype"/>
    <n v="3235"/>
    <s v="producerede slagtekyllinger, 35 dage"/>
    <x v="15"/>
    <s v="Produktionstid 35 dage"/>
    <n v="323501"/>
    <x v="0"/>
    <n v="326736"/>
    <n v="0"/>
    <m/>
    <s v="Dybstrøelse"/>
    <n v="4.7399999999999998E-2"/>
    <n v="0"/>
    <n v="1E-3"/>
    <n v="0"/>
    <n v="0"/>
    <n v="0.13450000000000001"/>
    <n v="0"/>
    <n v="0.01"/>
    <n v="0"/>
    <n v="0"/>
    <n v="0"/>
  </r>
  <r>
    <s v="Andet"/>
    <n v="4501"/>
    <s v="Agerhøns, avlsdyr"/>
    <x v="15"/>
    <s v="Agerhøns, avlsdyr, 100 stk,"/>
    <n v="450101"/>
    <x v="0"/>
    <n v="454602"/>
    <n v="0"/>
    <m/>
    <s v="Dybstrøelse"/>
    <n v="0.88900000000000001"/>
    <n v="0"/>
    <n v="1E-3"/>
    <n v="0"/>
    <n v="0"/>
    <n v="0.1152"/>
    <m/>
    <n v="0.01"/>
    <m/>
    <m/>
    <n v="0"/>
  </r>
  <r>
    <s v="Andet"/>
    <n v="4701"/>
    <s v="Struds, kylling, 0-3 mdr,"/>
    <x v="15"/>
    <s v="Struds, kylling, 0-3 mdr,, 100 producerede dyr"/>
    <n v="470101"/>
    <x v="0"/>
    <n v="474802"/>
    <n v="0"/>
    <m/>
    <s v="Dybstrøelse"/>
    <n v="0.88900000000000001"/>
    <n v="0"/>
    <n v="0.01"/>
    <n v="0"/>
    <n v="0"/>
    <n v="0.1152"/>
    <m/>
    <n v="0.01"/>
    <m/>
    <m/>
    <n v="0"/>
  </r>
  <r>
    <s v="Andet"/>
    <n v="4703"/>
    <s v="Struds, kylling, 3-14 mdr,"/>
    <x v="15"/>
    <s v="Struds, kylling, 3-14 mdr,, 10 producerede dyr"/>
    <n v="470301"/>
    <x v="0"/>
    <n v="475004"/>
    <n v="0"/>
    <m/>
    <s v="Dybstrøelse"/>
    <n v="0.88900000000000001"/>
    <n v="0"/>
    <n v="0.01"/>
    <n v="0"/>
    <n v="0"/>
    <n v="0.1152"/>
    <m/>
    <n v="0.01"/>
    <m/>
    <m/>
    <n v="0"/>
  </r>
  <r>
    <s v="Andet"/>
    <n v="4705"/>
    <s v="Struds, voksen, hun"/>
    <x v="15"/>
    <s v="Struds, voksen, hun, 10 årsdyr"/>
    <n v="470501"/>
    <x v="0"/>
    <n v="475206"/>
    <n v="0"/>
    <m/>
    <s v="Dybstrøelse"/>
    <n v="0.88900000000000001"/>
    <n v="0"/>
    <n v="0.01"/>
    <n v="0"/>
    <n v="0"/>
    <n v="0.1152"/>
    <m/>
    <n v="0.01"/>
    <m/>
    <m/>
    <n v="0"/>
  </r>
  <r>
    <s v="Andet"/>
    <n v="4706"/>
    <s v="Struds, voksen, han"/>
    <x v="15"/>
    <s v="Struds, voksen, han, 10 årsdyr"/>
    <n v="470601"/>
    <x v="0"/>
    <n v="475307"/>
    <n v="0"/>
    <m/>
    <s v="Dybstrøelse"/>
    <n v="0.88900000000000001"/>
    <n v="0"/>
    <n v="0.01"/>
    <n v="0"/>
    <n v="0"/>
    <n v="0.1152"/>
    <m/>
    <n v="0.01"/>
    <m/>
    <m/>
    <n v="0"/>
  </r>
  <r>
    <s v="Ræve"/>
    <n v="9923"/>
    <s v="Pelsdyr, andre staldsystemer (antal DE)"/>
    <x v="14"/>
    <s v="Andre ræve eller ræve, andre staldsystemer"/>
    <n v="992301"/>
    <x v="0"/>
    <n v="1002224"/>
    <n v="0"/>
    <s v="Anden husdyrgødning"/>
    <m/>
    <n v="0.88900000000000001"/>
    <n v="0"/>
    <n v="0.01"/>
    <n v="0"/>
    <n v="0"/>
    <s v="NE"/>
    <m/>
    <n v="0.01"/>
    <m/>
    <m/>
    <n v="0"/>
  </r>
  <r>
    <s v="Høns af slagtetype"/>
    <n v="3290"/>
    <s v="Rugeæg (HPR-høner)"/>
    <x v="15"/>
    <s v="Rugeæg (hpr-høner), gulvdrift og gødningskummer"/>
    <n v="329001"/>
    <x v="0"/>
    <n v="332291"/>
    <n v="0"/>
    <m/>
    <s v="Dybstrøelse"/>
    <n v="0.88900000000000001"/>
    <n v="0"/>
    <n v="1E-3"/>
    <n v="0"/>
    <n v="0"/>
    <n v="0.13450000000000001"/>
    <n v="0"/>
    <n v="0.0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99F20A-7578-4645-9A51-191D4599252C}" name="Pivottabel10" cacheId="1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17:R26" firstHeaderRow="1" firstDataRow="2" firstDataCol="1"/>
  <pivotFields count="22">
    <pivotField showAll="0"/>
    <pivotField showAll="0"/>
    <pivotField showAll="0"/>
    <pivotField axis="axisCol" showAll="0" sortType="ascending">
      <items count="20">
        <item x="7"/>
        <item m="1" x="18"/>
        <item m="1" x="17"/>
        <item x="6"/>
        <item m="1" x="16"/>
        <item x="15"/>
        <item x="12"/>
        <item x="8"/>
        <item x="0"/>
        <item x="13"/>
        <item x="3"/>
        <item x="14"/>
        <item x="11"/>
        <item n="Slagtekalve 0-6 mdr. " x="4"/>
        <item n="Slagtekalve 6 mdr. " x="5"/>
        <item x="10"/>
        <item x="2"/>
        <item x="1"/>
        <item x="9"/>
        <item t="default"/>
      </items>
    </pivotField>
    <pivotField showAll="0"/>
    <pivotField showAll="0"/>
    <pivotField axis="axisRow" showAll="0" sortType="ascending">
      <items count="9">
        <item x="1"/>
        <item x="2"/>
        <item x="5"/>
        <item x="6"/>
        <item x="0"/>
        <item m="1" x="7"/>
        <item x="4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8">
    <i>
      <x/>
    </i>
    <i>
      <x v="1"/>
    </i>
    <i>
      <x v="2"/>
    </i>
    <i>
      <x v="3"/>
    </i>
    <i>
      <x v="4"/>
    </i>
    <i>
      <x v="6"/>
    </i>
    <i>
      <x v="7"/>
    </i>
    <i t="grand">
      <x/>
    </i>
  </rowItems>
  <colFields count="1">
    <field x="3"/>
  </colFields>
  <colItems count="17">
    <i>
      <x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Sum af Total udledning af N2O 2018 (ton)" fld="21" baseField="0" baseItem="0"/>
  </dataFields>
  <formats count="41">
    <format dxfId="103">
      <pivotArea outline="0" collapsedLevelsAreSubtotals="1" fieldPosition="0"/>
    </format>
    <format dxfId="102">
      <pivotArea field="6" type="button" dataOnly="0" labelOnly="1" outline="0" axis="axisRow" fieldPosition="0"/>
    </format>
    <format dxfId="101">
      <pivotArea dataOnly="0" labelOnly="1" fieldPosition="0">
        <references count="1">
          <reference field="6" count="0"/>
        </references>
      </pivotArea>
    </format>
    <format dxfId="100">
      <pivotArea dataOnly="0" labelOnly="1" grandRow="1" outline="0" fieldPosition="0"/>
    </format>
    <format dxfId="99">
      <pivotArea dataOnly="0" labelOnly="1" fieldPosition="0">
        <references count="1">
          <reference field="3" count="0"/>
        </references>
      </pivotArea>
    </format>
    <format dxfId="98">
      <pivotArea dataOnly="0" labelOnly="1" grandCol="1" outline="0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type="origin" dataOnly="0" labelOnly="1" outline="0" fieldPosition="0"/>
    </format>
    <format dxfId="94">
      <pivotArea field="3" type="button" dataOnly="0" labelOnly="1" outline="0" axis="axisCol" fieldPosition="0"/>
    </format>
    <format dxfId="93">
      <pivotArea type="topRight" dataOnly="0" labelOnly="1" outline="0" fieldPosition="0"/>
    </format>
    <format dxfId="92">
      <pivotArea field="6" type="button" dataOnly="0" labelOnly="1" outline="0" axis="axisRow" fieldPosition="0"/>
    </format>
    <format dxfId="91">
      <pivotArea dataOnly="0" labelOnly="1" fieldPosition="0">
        <references count="1">
          <reference field="6" count="0"/>
        </references>
      </pivotArea>
    </format>
    <format dxfId="90">
      <pivotArea dataOnly="0" labelOnly="1" grandRow="1" outline="0" fieldPosition="0"/>
    </format>
    <format dxfId="89">
      <pivotArea dataOnly="0" labelOnly="1" fieldPosition="0">
        <references count="1">
          <reference field="3" count="0"/>
        </references>
      </pivotArea>
    </format>
    <format dxfId="88">
      <pivotArea dataOnly="0" labelOnly="1" grandCol="1" outline="0" fieldPosition="0"/>
    </format>
    <format dxfId="87">
      <pivotArea outline="0" collapsedLevelsAreSubtotals="1" fieldPosition="0"/>
    </format>
    <format dxfId="86">
      <pivotArea field="6" type="button" dataOnly="0" labelOnly="1" outline="0" axis="axisRow" fieldPosition="0"/>
    </format>
    <format dxfId="85">
      <pivotArea dataOnly="0" labelOnly="1" fieldPosition="0">
        <references count="1">
          <reference field="6" count="0"/>
        </references>
      </pivotArea>
    </format>
    <format dxfId="84">
      <pivotArea dataOnly="0" labelOnly="1" grandRow="1" outline="0" fieldPosition="0"/>
    </format>
    <format dxfId="83">
      <pivotArea dataOnly="0" labelOnly="1" fieldPosition="0">
        <references count="1">
          <reference field="6" count="0"/>
        </references>
      </pivotArea>
    </format>
    <format dxfId="82">
      <pivotArea grandRow="1" outline="0" collapsedLevelsAreSubtotals="1" fieldPosition="0"/>
    </format>
    <format dxfId="81">
      <pivotArea dataOnly="0" labelOnly="1" grandRow="1" outline="0" fieldPosition="0"/>
    </format>
    <format dxfId="80">
      <pivotArea field="6" grandCol="1" collapsedLevelsAreSubtotals="1" axis="axisRow" fieldPosition="0">
        <references count="1">
          <reference field="6" count="0"/>
        </references>
      </pivotArea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type="origin" dataOnly="0" labelOnly="1" outline="0" fieldPosition="0"/>
    </format>
    <format dxfId="76">
      <pivotArea field="3" type="button" dataOnly="0" labelOnly="1" outline="0" axis="axisCol" fieldPosition="0"/>
    </format>
    <format dxfId="75">
      <pivotArea type="topRight" dataOnly="0" labelOnly="1" outline="0" fieldPosition="0"/>
    </format>
    <format dxfId="74">
      <pivotArea field="6" type="button" dataOnly="0" labelOnly="1" outline="0" axis="axisRow" fieldPosition="0"/>
    </format>
    <format dxfId="73">
      <pivotArea dataOnly="0" labelOnly="1" fieldPosition="0">
        <references count="1">
          <reference field="6" count="0"/>
        </references>
      </pivotArea>
    </format>
    <format dxfId="72">
      <pivotArea dataOnly="0" labelOnly="1" grandRow="1" outline="0" fieldPosition="0"/>
    </format>
    <format dxfId="71">
      <pivotArea collapsedLevelsAreSubtotals="1" fieldPosition="0">
        <references count="2">
          <reference field="3" count="0" selected="0"/>
          <reference field="6" count="0"/>
        </references>
      </pivotArea>
    </format>
    <format dxfId="70">
      <pivotArea dataOnly="0" labelOnly="1" fieldPosition="0">
        <references count="1">
          <reference field="3" count="0"/>
        </references>
      </pivotArea>
    </format>
    <format dxfId="69">
      <pivotArea dataOnly="0" labelOnly="1" grandCol="1" outline="0" fieldPosition="0"/>
    </format>
    <format dxfId="68">
      <pivotArea dataOnly="0" labelOnly="1" grandCol="1" outline="0" fieldPosition="0"/>
    </format>
    <format dxfId="67">
      <pivotArea grandCol="1" outline="0" collapsedLevelsAreSubtotals="1" fieldPosition="0"/>
    </format>
    <format dxfId="66">
      <pivotArea grandCol="1" outline="0" collapsedLevelsAreSubtotals="1" fieldPosition="0"/>
    </format>
    <format dxfId="65">
      <pivotArea collapsedLevelsAreSubtotals="1" fieldPosition="0">
        <references count="1">
          <reference field="6" count="0"/>
        </references>
      </pivotArea>
    </format>
    <format dxfId="64">
      <pivotArea collapsedLevelsAreSubtotals="1" fieldPosition="0">
        <references count="2">
          <reference field="3" count="0" selected="0"/>
          <reference field="6" count="0"/>
        </references>
      </pivotArea>
    </format>
    <format dxfId="63">
      <pivotArea field="6" grandCol="1" collapsedLevelsAreSubtotals="1" axis="axisRow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F1DBD9-6F9C-4B73-9666-1881970CED9F}" name="Pivottabel9" cacheId="1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5:R14" firstHeaderRow="1" firstDataRow="2" firstDataCol="1"/>
  <pivotFields count="22">
    <pivotField showAll="0"/>
    <pivotField showAll="0"/>
    <pivotField showAll="0"/>
    <pivotField axis="axisCol" showAll="0" sortType="ascending">
      <items count="20">
        <item x="7"/>
        <item m="1" x="18"/>
        <item m="1" x="17"/>
        <item x="6"/>
        <item m="1" x="16"/>
        <item x="15"/>
        <item x="12"/>
        <item x="8"/>
        <item x="0"/>
        <item x="13"/>
        <item x="3"/>
        <item x="14"/>
        <item x="11"/>
        <item n="Slagtekalve 0-6 mdr. " x="4"/>
        <item n="Slagtekalve 6 mdr. " x="5"/>
        <item x="10"/>
        <item x="2"/>
        <item x="1"/>
        <item x="9"/>
        <item t="default"/>
      </items>
    </pivotField>
    <pivotField showAll="0"/>
    <pivotField showAll="0"/>
    <pivotField axis="axisRow" showAll="0">
      <items count="9">
        <item x="1"/>
        <item x="2"/>
        <item x="5"/>
        <item x="6"/>
        <item m="1" x="7"/>
        <item x="4"/>
        <item x="3"/>
        <item x="0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8">
    <i>
      <x/>
    </i>
    <i>
      <x v="1"/>
    </i>
    <i>
      <x v="2"/>
    </i>
    <i>
      <x v="3"/>
    </i>
    <i>
      <x v="5"/>
    </i>
    <i>
      <x v="6"/>
    </i>
    <i>
      <x v="7"/>
    </i>
    <i t="grand">
      <x/>
    </i>
  </rowItems>
  <colFields count="1">
    <field x="3"/>
  </colFields>
  <colItems count="17">
    <i>
      <x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Sum af Antal årsdyr i Kommunen 2018" fld="8" baseField="0" baseItem="0"/>
  </dataFields>
  <formats count="38">
    <format dxfId="141">
      <pivotArea type="all" dataOnly="0" outline="0" fieldPosition="0"/>
    </format>
    <format dxfId="140">
      <pivotArea outline="0" collapsedLevelsAreSubtotals="1" fieldPosition="0"/>
    </format>
    <format dxfId="139">
      <pivotArea type="origin" dataOnly="0" labelOnly="1" outline="0" fieldPosition="0"/>
    </format>
    <format dxfId="138">
      <pivotArea field="3" type="button" dataOnly="0" labelOnly="1" outline="0" axis="axisCol" fieldPosition="0"/>
    </format>
    <format dxfId="137">
      <pivotArea type="topRight" dataOnly="0" labelOnly="1" outline="0" fieldPosition="0"/>
    </format>
    <format dxfId="136">
      <pivotArea field="6" type="button" dataOnly="0" labelOnly="1" outline="0" axis="axisRow" fieldPosition="0"/>
    </format>
    <format dxfId="135">
      <pivotArea dataOnly="0" labelOnly="1" fieldPosition="0">
        <references count="1">
          <reference field="6" count="0"/>
        </references>
      </pivotArea>
    </format>
    <format dxfId="134">
      <pivotArea dataOnly="0" labelOnly="1" grandRow="1" outline="0" fieldPosition="0"/>
    </format>
    <format dxfId="133">
      <pivotArea dataOnly="0" labelOnly="1" fieldPosition="0">
        <references count="1">
          <reference field="3" count="0"/>
        </references>
      </pivotArea>
    </format>
    <format dxfId="132">
      <pivotArea dataOnly="0" labelOnly="1" grandCol="1" outline="0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type="origin" dataOnly="0" labelOnly="1" outline="0" fieldPosition="0"/>
    </format>
    <format dxfId="128">
      <pivotArea field="3" type="button" dataOnly="0" labelOnly="1" outline="0" axis="axisCol" fieldPosition="0"/>
    </format>
    <format dxfId="127">
      <pivotArea type="topRight" dataOnly="0" labelOnly="1" outline="0" fieldPosition="0"/>
    </format>
    <format dxfId="126">
      <pivotArea field="6" type="button" dataOnly="0" labelOnly="1" outline="0" axis="axisRow" fieldPosition="0"/>
    </format>
    <format dxfId="125">
      <pivotArea dataOnly="0" labelOnly="1" fieldPosition="0">
        <references count="1">
          <reference field="6" count="0"/>
        </references>
      </pivotArea>
    </format>
    <format dxfId="124">
      <pivotArea dataOnly="0" labelOnly="1" grandRow="1" outline="0" fieldPosition="0"/>
    </format>
    <format dxfId="123">
      <pivotArea dataOnly="0" labelOnly="1" fieldPosition="0">
        <references count="1">
          <reference field="3" count="0"/>
        </references>
      </pivotArea>
    </format>
    <format dxfId="122">
      <pivotArea dataOnly="0" labelOnly="1" grandCol="1" outline="0" fieldPosition="0"/>
    </format>
    <format dxfId="121">
      <pivotArea outline="0" collapsedLevelsAreSubtotals="1" fieldPosition="0"/>
    </format>
    <format dxfId="120">
      <pivotArea dataOnly="0" labelOnly="1" fieldPosition="0">
        <references count="1">
          <reference field="3" count="0"/>
        </references>
      </pivotArea>
    </format>
    <format dxfId="119">
      <pivotArea dataOnly="0" labelOnly="1" grandCol="1" outline="0" fieldPosition="0"/>
    </format>
    <format dxfId="118">
      <pivotArea outline="0" collapsedLevelsAreSubtotals="1" fieldPosition="0"/>
    </format>
    <format dxfId="117">
      <pivotArea grandRow="1" outline="0" collapsedLevelsAreSubtotals="1" fieldPosition="0"/>
    </format>
    <format dxfId="116">
      <pivotArea dataOnly="0" labelOnly="1" grandRow="1" outline="0" fieldPosition="0"/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origin" dataOnly="0" labelOnly="1" outline="0" fieldPosition="0"/>
    </format>
    <format dxfId="112">
      <pivotArea field="3" type="button" dataOnly="0" labelOnly="1" outline="0" axis="axisCol" fieldPosition="0"/>
    </format>
    <format dxfId="111">
      <pivotArea type="topRight" dataOnly="0" labelOnly="1" outline="0" fieldPosition="0"/>
    </format>
    <format dxfId="110">
      <pivotArea field="6" type="button" dataOnly="0" labelOnly="1" outline="0" axis="axisRow" fieldPosition="0"/>
    </format>
    <format dxfId="109">
      <pivotArea dataOnly="0" labelOnly="1" fieldPosition="0">
        <references count="1">
          <reference field="6" count="0"/>
        </references>
      </pivotArea>
    </format>
    <format dxfId="108">
      <pivotArea dataOnly="0" labelOnly="1" grandRow="1" outline="0" fieldPosition="0"/>
    </format>
    <format dxfId="107">
      <pivotArea dataOnly="0" labelOnly="1" fieldPosition="0">
        <references count="1">
          <reference field="3" count="0"/>
        </references>
      </pivotArea>
    </format>
    <format dxfId="106">
      <pivotArea dataOnly="0" labelOnly="1" grandCol="1" outline="0" fieldPosition="0"/>
    </format>
    <format dxfId="105">
      <pivotArea grandCol="1" outline="0" collapsedLevelsAreSubtotals="1" fieldPosition="0"/>
    </format>
    <format dxfId="10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FC9442-82E9-4B87-BA5C-CC5545937B7D}" name="Tabel1" displayName="Tabel1" ref="A6:V215" totalsRowCount="1" headerRowDxfId="62" dataDxfId="61" totalsRowDxfId="59" tableBorderDxfId="60">
  <autoFilter ref="A6:V214" xr:uid="{07BA4FC8-7DE6-4638-A1A2-17B0BBD54013}">
    <filterColumn colId="0">
      <filters>
        <filter val="Mink"/>
      </filters>
    </filterColumn>
  </autoFilter>
  <sortState xmlns:xlrd2="http://schemas.microsoft.com/office/spreadsheetml/2017/richdata2" ref="A7:V214">
    <sortCondition ref="B6:B214"/>
  </sortState>
  <tableColumns count="22">
    <tableColumn id="1" xr3:uid="{95781BC7-7CA9-4D9A-9808-94A3E8586103}" name="Dyrekatagori" totalsRowLabel="Total" dataDxfId="58" totalsRowDxfId="57"/>
    <tableColumn id="20" xr3:uid="{DE617C61-25E5-43E0-8599-9C5ADDAEB93F}" name="Dyrekode" dataDxfId="56" totalsRowDxfId="55"/>
    <tableColumn id="2" xr3:uid="{073C77EB-CBEF-4F6D-A367-8BA762938CD7}" name="Dyretyper" dataDxfId="54" totalsRowDxfId="53"/>
    <tableColumn id="3" xr3:uid="{1C8562DE-C24A-434D-A170-E6B37D7C5E59}" name="Fordeling af dyrtyper" dataDxfId="52" totalsRowDxfId="51"/>
    <tableColumn id="4" xr3:uid="{FAE040E0-107C-4D47-9F96-E9808D3E9909}" name="Staldtype" dataDxfId="50" totalsRowDxfId="49"/>
    <tableColumn id="23" xr3:uid="{1C560011-024C-41A5-A738-ADFD2AFFA968}" name="Stalkode" dataDxfId="48" totalsRowDxfId="47"/>
    <tableColumn id="5" xr3:uid="{16020A39-2480-47B9-A398-C0A4A2A7C341}" name="Fordeling af staldtyper" dataDxfId="46" totalsRowDxfId="45"/>
    <tableColumn id="21" xr3:uid="{8058ECC4-FE6B-424D-8D09-78EF472D49B0}" name="Kode stald + dyr" dataDxfId="44" totalsRowDxfId="43">
      <calculatedColumnFormula>Tabel1[[#This Row],[Stalkode]]+Tabel1[[#This Row],[Dyrekode]]</calculatedColumnFormula>
    </tableColumn>
    <tableColumn id="6" xr3:uid="{F8ACC2FC-883A-41CD-A570-113C9D3A27A1}" name="Antal årsdyr i Kommunen 2018" dataDxfId="42" totalsRowDxfId="41"/>
    <tableColumn id="7" xr3:uid="{6F706A40-6DE8-4991-8022-21A56EC7E4A3}" name="Gødningstype" dataDxfId="40" totalsRowDxfId="39"/>
    <tableColumn id="8" xr3:uid="{E3C5D6D6-E4D5-4E94-9187-8FE53F69A540}" name="Strøelsestype" dataDxfId="38" totalsRowDxfId="37"/>
    <tableColumn id="9" xr3:uid="{BA9FA89F-91E1-413C-BCE8-B766E54B1348}" name="Kg N pr dyr (ab dyr) pr år (Nex)" dataDxfId="36" totalsRowDxfId="35">
      <calculatedColumnFormula>88.9/100</calculatedColumnFormula>
    </tableColumn>
    <tableColumn id="10" xr3:uid="{9B373B97-3CBD-4E95-ABD6-096414A1DF45}" name="Total N i gødning  (Kg)" dataDxfId="34" totalsRowDxfId="33">
      <calculatedColumnFormula>I7*L7</calculatedColumnFormula>
    </tableColumn>
    <tableColumn id="11" xr3:uid="{82ECC7E8-D867-45A2-B80F-A9220BE967FF}" name="N2O-N pr. Kg Nex (Kg)" dataDxfId="32" totalsRowDxfId="31"/>
    <tableColumn id="12" xr3:uid="{D12FDE88-CE60-4944-B8F8-BC4D79CD0EB6}" name="Total N2O-N (Kg)" dataDxfId="30" totalsRowDxfId="29">
      <calculatedColumnFormula>M7*N7</calculatedColumnFormula>
    </tableColumn>
    <tableColumn id="13" xr3:uid="{81E88E29-D29D-4022-8ED2-59C41A9D0982}" name="Total af direkte udledning N2O (Kg)" dataDxfId="28" totalsRowDxfId="27">
      <calculatedColumnFormula>O7*44/28</calculatedColumnFormula>
    </tableColumn>
    <tableColumn id="14" xr3:uid="{518BAF81-5417-455C-AC02-ECA1FA286DFC}" name="FracGasMS (fordampning)" dataDxfId="26" totalsRowDxfId="25"/>
    <tableColumn id="15" xr3:uid="{5DC43D2C-7FE0-4506-8AEA-093726259DC1}" name="Total N fra fordampning" dataDxfId="24" totalsRowDxfId="23">
      <calculatedColumnFormula>M7*Q7</calculatedColumnFormula>
    </tableColumn>
    <tableColumn id="16" xr3:uid="{7016AF52-F2B7-4A0D-97AD-CA491465CBC7}" name="EF4 (Emmisionsfaktor)" dataDxfId="22" totalsRowDxfId="21"/>
    <tableColumn id="17" xr3:uid="{7205B9B1-12A0-407F-981F-61B929982E80}" name="Total N2O-N (Kg)2" dataDxfId="20" totalsRowDxfId="19">
      <calculatedColumnFormula>R7*S7</calculatedColumnFormula>
    </tableColumn>
    <tableColumn id="18" xr3:uid="{6BE11FA2-AB27-444A-8F80-6B3ED96020E2}" name="Total N2O af indirekte udledning (Kg)" dataDxfId="18" totalsRowDxfId="17">
      <calculatedColumnFormula>T7*44/28</calculatedColumnFormula>
    </tableColumn>
    <tableColumn id="19" xr3:uid="{1D61ECB4-0C32-4426-9C0D-71BEA8AF1185}" name="Total udledning af N2O 2018 (ton)" totalsRowFunction="sum" dataDxfId="16" totalsRowDxfId="15">
      <calculatedColumnFormula>P7+U7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774775-4BD2-4C15-B47C-8348CFA6118F}" name="Tabel3" displayName="Tabel3" ref="A5:J16" totalsRowShown="0" headerRowDxfId="14" dataDxfId="12" headerRowBorderDxfId="13" tableBorderDxfId="11" totalsRowBorderDxfId="10">
  <autoFilter ref="A5:J16" xr:uid="{C7A78952-171B-4432-B7A0-6D5EA98B1644}"/>
  <tableColumns count="10">
    <tableColumn id="1" xr3:uid="{14575EC6-1F28-4040-B3EC-D4E0A6C18BE1}" name="Dyretype " dataDxfId="9"/>
    <tableColumn id="2" xr3:uid="{483E8DE3-B0BD-4D4A-8FE8-7E7400A6A5B5}" name="Nox (som NO2) kilotons " dataDxfId="8"/>
    <tableColumn id="3" xr3:uid="{ADCA4CAE-2A9F-4E61-A5DA-426E22185814}" name="NH3 kilotons DK" dataDxfId="7"/>
    <tableColumn id="4" xr3:uid="{2CF6E06C-A59B-47F3-8BCD-43D99190564B}" name="NO2-N kilotons *DK" dataDxfId="6" dataCellStyle="Normal">
      <calculatedColumnFormula>Tabel3[[#This Row],[Nox (som NO2) kilotons ]]*(14/46)</calculatedColumnFormula>
    </tableColumn>
    <tableColumn id="5" xr3:uid="{D8C91C33-B5DF-474C-9F51-065740C5C504}" name="NH3-N kilotons DK" dataDxfId="5" dataCellStyle="Normal">
      <calculatedColumnFormula>Tabel3[[#This Row],[NH3 kilotons DK]]*(14/17)</calculatedColumnFormula>
    </tableColumn>
    <tableColumn id="6" xr3:uid="{CF848C3F-1228-49D9-AD11-B234BDFE77C2}" name="Total N- fordampning fordel på dyretyper kg DK" dataDxfId="4" dataCellStyle="Normal">
      <calculatedColumnFormula>Tabel3[[#This Row],[NO2-N kilotons *DK]]+Tabel3[[#This Row],[NH3-N kilotons DK]]*1000000</calculatedColumnFormula>
    </tableColumn>
    <tableColumn id="9" xr3:uid="{E5828736-B3F1-498D-A31B-663086CD1BC1}" name="kg. N ex dyr pr. år  (gnsn)" dataDxfId="3" dataCellStyle="Normal"/>
    <tableColumn id="10" xr3:uid="{DEFFF990-A57D-4832-9D46-88344C418941}" name="Antal dyr i DK" dataDxfId="2" dataCellStyle="Normal"/>
    <tableColumn id="11" xr3:uid="{8082BC5C-07D3-48AC-859F-38B34FF4C8BE}" name="NY total N- udledning for dyr af typen i DK " dataDxfId="1" dataCellStyle="Normal">
      <calculatedColumnFormula>Tabel3[[#This Row],[kg. N ex dyr pr. år  (gnsn)]]*H6</calculatedColumnFormula>
    </tableColumn>
    <tableColumn id="12" xr3:uid="{37A08BE6-DD27-43E9-9D60-699DE4B1AD66}" name=" Implicit FracGas for dyr af typen " dataDxfId="0" dataCellStyle="Normal">
      <calculatedColumnFormula>Tabel3[[#This Row],[Total N- fordampning fordel på dyretyper kg DK]]/Tabel3[[#This Row],[NY total N- udledning for dyr af typen i DK ]]*100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0" dT="2020-09-09T11:08:47.80" personId="{00000000-0000-0000-0000-000000000000}" id="{FC66282D-D3E9-4664-B80D-399C76959C5B}">
    <text>Kg N ab dyr for avlstyre er sat som stude, da der ikke findes N-normer for avlsyre i normtabel</text>
  </threadedComment>
  <threadedComment ref="L51" dT="2020-09-09T11:08:55.52" personId="{00000000-0000-0000-0000-000000000000}" id="{9D876D4F-1A74-4CDD-B4FD-D315D3FE8B6F}">
    <text>Kg N ab dyr for avlstyre er sat som stude, da der ikke findes N-normer for avlsyre i normtabel</text>
  </threadedComment>
  <threadedComment ref="L52" dT="2020-09-09T11:09:02.05" personId="{00000000-0000-0000-0000-000000000000}" id="{61082CEA-487C-4792-A061-E5C6619756B1}">
    <text>Kg N ab dyr for avlstyre er sat som stude, da der ikke findes N-normer for avlsyre i normtabel</text>
  </threadedComment>
  <threadedComment ref="L53" dT="2020-09-09T11:09:06.48" personId="{00000000-0000-0000-0000-000000000000}" id="{57A7726A-CEC0-468F-90D5-CE23390EA642}">
    <text>Kg N ab dyr for avlstyre er sat som stude, da der ikke findes N-normer for avlsyre i normtabel</text>
  </threadedComment>
  <threadedComment ref="L56" dT="2020-09-09T11:09:11.39" personId="{00000000-0000-0000-0000-000000000000}" id="{B7B1A724-4EC0-4964-8A12-F7316A522ED1}">
    <text>Kg N ab dyr for avlstyre er sat som stude, da der ikke findes N-normer for avlsyre i normtabel</text>
  </threadedComment>
  <threadedComment ref="L57" dT="2020-09-09T11:09:18.07" personId="{00000000-0000-0000-0000-000000000000}" id="{B44B96A2-2A41-414D-9787-7FB58BCA69F4}">
    <text>Kg N ab dyr for avlstyre er sat som stude, da der ikke findes N-normer for avlsyre i normtabel</text>
  </threadedComment>
  <threadedComment ref="L58" dT="2020-09-09T11:09:25.61" personId="{00000000-0000-0000-0000-000000000000}" id="{5D5A72B7-3BB1-47E7-89D0-06828D7CC67B}">
    <text>Kg N ab dyr for avlstyre er sat som stude, da der ikke findes N-normer for avlsyre i normtabel</text>
  </threadedComment>
  <threadedComment ref="L59" dT="2020-09-09T11:09:31.09" personId="{00000000-0000-0000-0000-000000000000}" id="{68631A9D-4B79-4C8F-AB00-1678870CCBE8}">
    <text>Kg N ab dyr for avlstyre er sat som stude, da der ikke findes N-normer for avlsyre i normtabel</text>
  </threadedComment>
  <threadedComment ref="L61" dT="2020-09-09T11:09:36.43" personId="{00000000-0000-0000-0000-000000000000}" id="{16711F68-0810-4380-9D88-EBE9656614B9}">
    <text>Kg N ab dyr for avlstyre er sat som stude, da der ikke findes N-normer for avlsyre i normtabel</text>
  </threadedComment>
  <threadedComment ref="L103" dT="2020-09-09T11:08:26.55" personId="{00000000-0000-0000-0000-000000000000}" id="{0E69B464-4589-4C00-8DB2-C8E8C234C683}">
    <text>Kg N ab dyr for avlstyre er sat som stude, da der ikke findes N-normer for avlsyre i normtabel</text>
  </threadedComment>
  <threadedComment ref="L106" dT="2020-09-09T11:08:34.28" personId="{00000000-0000-0000-0000-000000000000}" id="{B5CFBC39-FBEE-4458-B4DD-082CDD82057D}">
    <text>Kg N ab dyr for avlstyre er sat som stude, da der ikke findes N-normer for avlsyre i normtabel</text>
  </threadedComment>
  <threadedComment ref="L107" dT="2020-09-09T11:08:40.91" personId="{00000000-0000-0000-0000-000000000000}" id="{726D3D6E-68C9-43CB-A331-B977A4F20F37}">
    <text>Kg N ab dyr for avlstyre er sat som stude, da der ikke findes N-normer for avlsyre i normtabel</text>
  </threadedComment>
  <threadedComment ref="L150" dT="2020-09-09T11:27:29.62" personId="{00000000-0000-0000-0000-000000000000}" id="{BAD7F063-E63B-42C0-BB14-B3C20EE95DF9}">
    <text>Integreret i andel fra løbe og drægtighedsstald</text>
  </threadedComment>
  <threadedComment ref="L151" dT="2020-09-09T11:27:45.38" personId="{00000000-0000-0000-0000-000000000000}" id="{E64A2E78-DDEB-431E-AC91-FADFD1894201}">
    <text>Integreret i andel fra løbe og drægtighedsstald</text>
  </threadedComment>
  <threadedComment ref="Q193" dT="2019-11-06T09:01:06.63" personId="{00000000-0000-0000-0000-000000000000}" id="{85355457-B84B-464A-AC4D-A9E84BBBDFF2}">
    <text>Tal fra klimarådet</text>
  </threadedComment>
  <threadedComment ref="Q196" dT="2019-11-06T09:01:06.63" personId="{00000000-0000-0000-0000-000000000000}" id="{0144BE98-0886-4E19-B672-7CCB81E75D07}">
    <text>Tal fra klimarådet</text>
  </threadedComment>
  <threadedComment ref="Q197" dT="2019-11-06T09:01:06.63" personId="{00000000-0000-0000-0000-000000000000}" id="{F65194A8-F3BE-4B1A-8A4E-F6B60DAB5B18}">
    <text>Tal fra klimarådet</text>
  </threadedComment>
  <threadedComment ref="Q198" dT="2019-11-06T09:01:06.63" personId="{00000000-0000-0000-0000-000000000000}" id="{541F193E-851D-4F6E-A56F-2FF4D8FED554}">
    <text>Tal fra klimarådet</text>
  </threadedComment>
  <threadedComment ref="Q199" dT="2019-11-06T09:01:06.63" personId="{00000000-0000-0000-0000-000000000000}" id="{2A7F5EFD-F007-4988-8913-ECC2BA861647}">
    <text>Tal fra klimarådet</text>
  </threadedComment>
  <threadedComment ref="Q200" dT="2019-11-06T09:01:06.63" personId="{00000000-0000-0000-0000-000000000000}" id="{82F02FC0-676C-4133-B7D6-28E1D72B74FE}">
    <text>Tal fra klimarådet</text>
  </threadedComment>
  <threadedComment ref="Q201" dT="2019-11-06T09:01:06.63" personId="{00000000-0000-0000-0000-000000000000}" id="{F8D22236-E92D-4A48-B0C4-ECC94FC4D857}">
    <text>Tal fra klimarådet</text>
  </threadedComment>
  <threadedComment ref="Q203" dT="2019-11-06T09:01:06.63" personId="{00000000-0000-0000-0000-000000000000}" id="{15E2C924-A526-4122-94BD-CF32973CEF7C}">
    <text>Tal fra klimarådet</text>
  </threadedComment>
  <threadedComment ref="Q205" dT="2019-11-06T09:01:06.63" personId="{00000000-0000-0000-0000-000000000000}" id="{7F41CB31-D599-42C5-A156-A8298C97503B}">
    <text>Tal fra klimarådet</text>
  </threadedComment>
  <threadedComment ref="Q206" dT="2019-11-06T09:01:06.63" personId="{00000000-0000-0000-0000-000000000000}" id="{F57DC24F-495D-472D-B820-B6E0AB9AA0E8}">
    <text>Tal fra klimarådet</text>
  </threadedComment>
  <threadedComment ref="Q207" dT="2019-11-06T09:01:06.63" personId="{00000000-0000-0000-0000-000000000000}" id="{98366B5C-08B9-435A-A6B7-7F7163FBF06A}">
    <text>Tal fra klimarådet</text>
  </threadedComment>
  <threadedComment ref="Q214" dT="2019-11-06T09:01:06.63" personId="{00000000-0000-0000-0000-000000000000}" id="{6AC153D1-0C50-4392-93FD-308C176160C2}">
    <text>Tal fra klimarådet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1ADB-1B5C-49E2-9BEB-716B83729527}">
  <dimension ref="A1:T26"/>
  <sheetViews>
    <sheetView zoomScale="70" zoomScaleNormal="70" workbookViewId="0">
      <selection activeCell="A16" sqref="A16:R16"/>
    </sheetView>
  </sheetViews>
  <sheetFormatPr defaultColWidth="9.140625" defaultRowHeight="15" x14ac:dyDescent="0.25"/>
  <cols>
    <col min="1" max="1" width="44.85546875" style="36" bestFit="1" customWidth="1"/>
    <col min="2" max="2" width="25" style="36" bestFit="1" customWidth="1"/>
    <col min="3" max="3" width="9.28515625" style="36" bestFit="1" customWidth="1"/>
    <col min="4" max="4" width="10" style="36" bestFit="1" customWidth="1"/>
    <col min="5" max="5" width="17.140625" style="36" bestFit="1" customWidth="1"/>
    <col min="6" max="6" width="13.5703125" style="36" bestFit="1" customWidth="1"/>
    <col min="7" max="7" width="8.28515625" style="36" bestFit="1" customWidth="1"/>
    <col min="8" max="8" width="10.5703125" style="36" bestFit="1" customWidth="1"/>
    <col min="9" max="9" width="7.42578125" style="36" bestFit="1" customWidth="1"/>
    <col min="10" max="10" width="10.140625" style="36" bestFit="1" customWidth="1"/>
    <col min="11" max="11" width="10.28515625" style="36" bestFit="1" customWidth="1"/>
    <col min="12" max="12" width="27.28515625" style="36" bestFit="1" customWidth="1"/>
    <col min="13" max="13" width="24.42578125" style="36" bestFit="1" customWidth="1"/>
    <col min="14" max="14" width="12" style="36" bestFit="1" customWidth="1"/>
    <col min="15" max="15" width="12.42578125" style="36" bestFit="1" customWidth="1"/>
    <col min="16" max="16" width="22.140625" style="36" bestFit="1" customWidth="1"/>
    <col min="17" max="17" width="7.85546875" style="36" bestFit="1" customWidth="1"/>
    <col min="18" max="18" width="14" style="36" bestFit="1" customWidth="1"/>
    <col min="19" max="19" width="7.85546875" style="36" bestFit="1" customWidth="1"/>
    <col min="20" max="20" width="14" style="36" bestFit="1" customWidth="1"/>
    <col min="21" max="16384" width="9.140625" style="36"/>
  </cols>
  <sheetData>
    <row r="1" spans="1:20" s="2" customFormat="1" ht="21" x14ac:dyDescent="0.35">
      <c r="A1" s="1" t="s">
        <v>268</v>
      </c>
    </row>
    <row r="3" spans="1:20" ht="15.75" thickBot="1" x14ac:dyDescent="0.3"/>
    <row r="4" spans="1:20" ht="15.75" thickBot="1" x14ac:dyDescent="0.3">
      <c r="A4" s="136" t="s">
        <v>269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8"/>
      <c r="S4" s="96"/>
      <c r="T4" s="96"/>
    </row>
    <row r="5" spans="1:20" ht="15.75" hidden="1" thickBot="1" x14ac:dyDescent="0.3">
      <c r="A5" s="51" t="s">
        <v>266</v>
      </c>
      <c r="B5" s="51" t="s">
        <v>169</v>
      </c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  <c r="S5" s="94"/>
      <c r="T5" s="94"/>
    </row>
    <row r="6" spans="1:20" ht="15.75" thickBot="1" x14ac:dyDescent="0.3">
      <c r="A6" s="51" t="s">
        <v>171</v>
      </c>
      <c r="B6" s="56" t="s">
        <v>154</v>
      </c>
      <c r="C6" s="57" t="s">
        <v>153</v>
      </c>
      <c r="D6" s="57" t="s">
        <v>148</v>
      </c>
      <c r="E6" s="57" t="s">
        <v>179</v>
      </c>
      <c r="F6" s="57" t="s">
        <v>151</v>
      </c>
      <c r="G6" s="57" t="s">
        <v>19</v>
      </c>
      <c r="H6" s="57" t="s">
        <v>152</v>
      </c>
      <c r="I6" s="57" t="s">
        <v>156</v>
      </c>
      <c r="J6" s="57" t="s">
        <v>159</v>
      </c>
      <c r="K6" s="57" t="s">
        <v>161</v>
      </c>
      <c r="L6" s="57" t="s">
        <v>271</v>
      </c>
      <c r="M6" s="57" t="s">
        <v>272</v>
      </c>
      <c r="N6" s="57" t="s">
        <v>162</v>
      </c>
      <c r="O6" s="57" t="s">
        <v>157</v>
      </c>
      <c r="P6" s="57" t="s">
        <v>155</v>
      </c>
      <c r="Q6" s="123" t="s">
        <v>160</v>
      </c>
      <c r="R6" s="58" t="s">
        <v>170</v>
      </c>
      <c r="S6" s="94"/>
      <c r="T6" s="94"/>
    </row>
    <row r="7" spans="1:20" x14ac:dyDescent="0.25">
      <c r="A7" s="40" t="s">
        <v>167</v>
      </c>
      <c r="B7" s="50">
        <v>50.06</v>
      </c>
      <c r="C7" s="43">
        <v>0</v>
      </c>
      <c r="D7" s="43"/>
      <c r="E7" s="43"/>
      <c r="F7" s="43"/>
      <c r="G7" s="43"/>
      <c r="H7" s="43"/>
      <c r="I7" s="43">
        <v>37.799999999999997</v>
      </c>
      <c r="J7" s="43"/>
      <c r="K7" s="43"/>
      <c r="L7" s="43"/>
      <c r="M7" s="43">
        <v>5.1100000000000003</v>
      </c>
      <c r="N7" s="43"/>
      <c r="O7" s="43"/>
      <c r="P7" s="43">
        <v>0</v>
      </c>
      <c r="Q7" s="43"/>
      <c r="R7" s="121">
        <v>92.97</v>
      </c>
      <c r="S7" s="94"/>
      <c r="T7" s="94"/>
    </row>
    <row r="8" spans="1:20" x14ac:dyDescent="0.25">
      <c r="A8" s="40" t="s">
        <v>111</v>
      </c>
      <c r="B8" s="41">
        <v>476.63</v>
      </c>
      <c r="C8" s="42">
        <v>10.94</v>
      </c>
      <c r="D8" s="42"/>
      <c r="E8" s="42">
        <v>0</v>
      </c>
      <c r="F8" s="42"/>
      <c r="G8" s="42"/>
      <c r="H8" s="42"/>
      <c r="I8" s="42">
        <v>532.31999999999994</v>
      </c>
      <c r="J8" s="42"/>
      <c r="K8" s="42">
        <v>27.54</v>
      </c>
      <c r="L8" s="42">
        <v>493.31</v>
      </c>
      <c r="M8" s="42">
        <v>548.35</v>
      </c>
      <c r="N8" s="42">
        <v>27.54</v>
      </c>
      <c r="O8" s="42">
        <v>175.85</v>
      </c>
      <c r="P8" s="42">
        <v>0</v>
      </c>
      <c r="Q8" s="42">
        <v>0</v>
      </c>
      <c r="R8" s="122">
        <v>2292.4799999999996</v>
      </c>
      <c r="S8" s="94"/>
      <c r="T8" s="94"/>
    </row>
    <row r="9" spans="1:20" x14ac:dyDescent="0.25">
      <c r="A9" s="40" t="s">
        <v>117</v>
      </c>
      <c r="B9" s="41"/>
      <c r="C9" s="42"/>
      <c r="D9" s="42">
        <v>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>
        <v>0</v>
      </c>
      <c r="R9" s="122">
        <v>0</v>
      </c>
      <c r="S9" s="94"/>
      <c r="T9" s="94"/>
    </row>
    <row r="10" spans="1:20" x14ac:dyDescent="0.25">
      <c r="A10" s="40" t="s">
        <v>165</v>
      </c>
      <c r="B10" s="41"/>
      <c r="C10" s="42"/>
      <c r="D10" s="42">
        <v>0</v>
      </c>
      <c r="E10" s="42">
        <v>0</v>
      </c>
      <c r="F10" s="42"/>
      <c r="G10" s="42"/>
      <c r="H10" s="42"/>
      <c r="I10" s="42"/>
      <c r="J10" s="42"/>
      <c r="K10" s="42">
        <v>0</v>
      </c>
      <c r="L10" s="42"/>
      <c r="M10" s="42"/>
      <c r="N10" s="42">
        <v>0</v>
      </c>
      <c r="O10" s="42"/>
      <c r="P10" s="42"/>
      <c r="Q10" s="42"/>
      <c r="R10" s="122">
        <v>0</v>
      </c>
      <c r="S10" s="94"/>
      <c r="T10" s="94"/>
    </row>
    <row r="11" spans="1:20" x14ac:dyDescent="0.25">
      <c r="A11" s="40" t="s">
        <v>168</v>
      </c>
      <c r="B11" s="41"/>
      <c r="C11" s="42">
        <v>0</v>
      </c>
      <c r="D11" s="42"/>
      <c r="E11" s="42">
        <v>0</v>
      </c>
      <c r="F11" s="42"/>
      <c r="G11" s="42"/>
      <c r="H11" s="42"/>
      <c r="I11" s="42">
        <v>0</v>
      </c>
      <c r="J11" s="42"/>
      <c r="K11" s="42">
        <v>0</v>
      </c>
      <c r="L11" s="42"/>
      <c r="M11" s="42">
        <v>0</v>
      </c>
      <c r="N11" s="42">
        <v>0</v>
      </c>
      <c r="O11" s="42"/>
      <c r="P11" s="42"/>
      <c r="Q11" s="42">
        <v>0</v>
      </c>
      <c r="R11" s="122">
        <v>0</v>
      </c>
      <c r="S11" s="94"/>
      <c r="T11" s="94"/>
    </row>
    <row r="12" spans="1:20" x14ac:dyDescent="0.25">
      <c r="A12" s="40" t="s">
        <v>166</v>
      </c>
      <c r="B12" s="41">
        <v>100</v>
      </c>
      <c r="C12" s="42">
        <v>0</v>
      </c>
      <c r="D12" s="42"/>
      <c r="E12" s="42"/>
      <c r="F12" s="42"/>
      <c r="G12" s="42"/>
      <c r="H12" s="42"/>
      <c r="I12" s="42">
        <v>0</v>
      </c>
      <c r="J12" s="42"/>
      <c r="K12" s="42"/>
      <c r="L12" s="42"/>
      <c r="M12" s="42">
        <v>0</v>
      </c>
      <c r="N12" s="42"/>
      <c r="O12" s="42"/>
      <c r="P12" s="42">
        <v>188.07</v>
      </c>
      <c r="Q12" s="42"/>
      <c r="R12" s="122">
        <v>288.07</v>
      </c>
      <c r="S12" s="94"/>
      <c r="T12" s="94"/>
    </row>
    <row r="13" spans="1:20" ht="15.75" thickBot="1" x14ac:dyDescent="0.3">
      <c r="A13" s="55" t="s">
        <v>245</v>
      </c>
      <c r="B13" s="41"/>
      <c r="C13" s="42"/>
      <c r="D13" s="42">
        <v>0</v>
      </c>
      <c r="E13" s="42"/>
      <c r="F13" s="42">
        <v>403.89</v>
      </c>
      <c r="G13" s="42">
        <v>318.72999999999996</v>
      </c>
      <c r="H13" s="42">
        <v>0</v>
      </c>
      <c r="I13" s="42"/>
      <c r="J13" s="42">
        <v>28565.51</v>
      </c>
      <c r="K13" s="42"/>
      <c r="L13" s="42"/>
      <c r="M13" s="42"/>
      <c r="N13" s="42"/>
      <c r="O13" s="42"/>
      <c r="P13" s="42"/>
      <c r="Q13" s="42"/>
      <c r="R13" s="122">
        <v>29288.129999999997</v>
      </c>
      <c r="S13" s="94"/>
      <c r="T13" s="94"/>
    </row>
    <row r="14" spans="1:20" ht="15.75" thickBot="1" x14ac:dyDescent="0.3">
      <c r="A14" s="44" t="s">
        <v>170</v>
      </c>
      <c r="B14" s="47">
        <v>626.69000000000005</v>
      </c>
      <c r="C14" s="46">
        <v>10.94</v>
      </c>
      <c r="D14" s="46">
        <v>0</v>
      </c>
      <c r="E14" s="46">
        <v>0</v>
      </c>
      <c r="F14" s="46">
        <v>403.89</v>
      </c>
      <c r="G14" s="46">
        <v>318.72999999999996</v>
      </c>
      <c r="H14" s="46">
        <v>0</v>
      </c>
      <c r="I14" s="46">
        <v>570.11999999999989</v>
      </c>
      <c r="J14" s="46">
        <v>28565.51</v>
      </c>
      <c r="K14" s="46">
        <v>27.54</v>
      </c>
      <c r="L14" s="46">
        <v>493.31</v>
      </c>
      <c r="M14" s="46">
        <v>553.46</v>
      </c>
      <c r="N14" s="46">
        <v>27.54</v>
      </c>
      <c r="O14" s="46">
        <v>175.85</v>
      </c>
      <c r="P14" s="46">
        <v>188.07</v>
      </c>
      <c r="Q14" s="46">
        <v>0</v>
      </c>
      <c r="R14" s="49">
        <v>31961.649999999998</v>
      </c>
      <c r="S14" s="94"/>
      <c r="T14" s="94"/>
    </row>
    <row r="15" spans="1:20" ht="15.75" thickBot="1" x14ac:dyDescent="0.3">
      <c r="A15"/>
      <c r="B15"/>
      <c r="S15" s="94"/>
      <c r="T15" s="94"/>
    </row>
    <row r="16" spans="1:20" ht="18.75" thickBot="1" x14ac:dyDescent="0.4">
      <c r="A16" s="139" t="s">
        <v>270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S16" s="97"/>
      <c r="T16" s="97"/>
    </row>
    <row r="17" spans="1:20" ht="15.75" hidden="1" thickBot="1" x14ac:dyDescent="0.3">
      <c r="A17" s="114" t="s">
        <v>267</v>
      </c>
      <c r="B17" s="114" t="s">
        <v>169</v>
      </c>
      <c r="C17" s="93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5"/>
      <c r="S17" s="94"/>
      <c r="T17" s="94"/>
    </row>
    <row r="18" spans="1:20" ht="15.75" thickBot="1" x14ac:dyDescent="0.3">
      <c r="A18" s="49" t="s">
        <v>171</v>
      </c>
      <c r="B18" s="42" t="s">
        <v>154</v>
      </c>
      <c r="C18" s="42" t="s">
        <v>153</v>
      </c>
      <c r="D18" s="42" t="s">
        <v>148</v>
      </c>
      <c r="E18" s="42" t="s">
        <v>179</v>
      </c>
      <c r="F18" s="42" t="s">
        <v>151</v>
      </c>
      <c r="G18" s="42" t="s">
        <v>19</v>
      </c>
      <c r="H18" s="42" t="s">
        <v>152</v>
      </c>
      <c r="I18" s="42" t="s">
        <v>156</v>
      </c>
      <c r="J18" s="42" t="s">
        <v>159</v>
      </c>
      <c r="K18" s="42" t="s">
        <v>161</v>
      </c>
      <c r="L18" s="42" t="s">
        <v>271</v>
      </c>
      <c r="M18" s="42" t="s">
        <v>272</v>
      </c>
      <c r="N18" s="42" t="s">
        <v>162</v>
      </c>
      <c r="O18" s="42" t="s">
        <v>157</v>
      </c>
      <c r="P18" s="42" t="s">
        <v>155</v>
      </c>
      <c r="Q18" s="42" t="s">
        <v>160</v>
      </c>
      <c r="R18" s="121" t="s">
        <v>170</v>
      </c>
      <c r="S18" s="94"/>
      <c r="T18" s="94"/>
    </row>
    <row r="19" spans="1:20" x14ac:dyDescent="0.25">
      <c r="A19" s="127" t="s">
        <v>167</v>
      </c>
      <c r="B19" s="116">
        <v>3.3360304032000007E-2</v>
      </c>
      <c r="C19" s="117">
        <v>0</v>
      </c>
      <c r="D19" s="117"/>
      <c r="E19" s="117"/>
      <c r="F19" s="117"/>
      <c r="G19" s="117"/>
      <c r="H19" s="117"/>
      <c r="I19" s="117">
        <v>1.7881728479999998E-2</v>
      </c>
      <c r="J19" s="117"/>
      <c r="K19" s="117"/>
      <c r="L19" s="117"/>
      <c r="M19" s="117">
        <v>1.1271349650000002E-3</v>
      </c>
      <c r="N19" s="117"/>
      <c r="O19" s="117"/>
      <c r="P19" s="117">
        <v>0</v>
      </c>
      <c r="Q19" s="124"/>
      <c r="R19" s="133">
        <v>5.2369167477000003E-2</v>
      </c>
      <c r="S19" s="94"/>
      <c r="T19" s="94"/>
    </row>
    <row r="20" spans="1:20" x14ac:dyDescent="0.25">
      <c r="A20" s="128" t="s">
        <v>111</v>
      </c>
      <c r="B20" s="118">
        <v>0.55924493312285728</v>
      </c>
      <c r="C20" s="115">
        <v>9.2769049575714274E-3</v>
      </c>
      <c r="D20" s="115"/>
      <c r="E20" s="115">
        <v>0</v>
      </c>
      <c r="F20" s="115"/>
      <c r="G20" s="115"/>
      <c r="H20" s="115"/>
      <c r="I20" s="115">
        <v>0.44697921076914293</v>
      </c>
      <c r="J20" s="115"/>
      <c r="K20" s="115">
        <v>9.2210777066571454E-3</v>
      </c>
      <c r="L20" s="115">
        <v>0.10634458668318571</v>
      </c>
      <c r="M20" s="115">
        <v>0.21939994633857141</v>
      </c>
      <c r="N20" s="115">
        <v>1.4803067890285715E-3</v>
      </c>
      <c r="O20" s="115">
        <v>8.0281168925571467E-2</v>
      </c>
      <c r="P20" s="115">
        <v>0</v>
      </c>
      <c r="Q20" s="125">
        <v>0</v>
      </c>
      <c r="R20" s="134">
        <v>1.4322281352925859</v>
      </c>
      <c r="S20" s="94"/>
      <c r="T20" s="94"/>
    </row>
    <row r="21" spans="1:20" x14ac:dyDescent="0.25">
      <c r="A21" s="128" t="s">
        <v>117</v>
      </c>
      <c r="B21" s="118"/>
      <c r="C21" s="115"/>
      <c r="D21" s="115">
        <v>0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25">
        <v>0</v>
      </c>
      <c r="R21" s="134">
        <v>0</v>
      </c>
      <c r="S21" s="94"/>
      <c r="T21" s="94"/>
    </row>
    <row r="22" spans="1:20" x14ac:dyDescent="0.25">
      <c r="A22" s="128" t="s">
        <v>165</v>
      </c>
      <c r="B22" s="118"/>
      <c r="C22" s="115"/>
      <c r="D22" s="115">
        <v>0</v>
      </c>
      <c r="E22" s="115">
        <v>0</v>
      </c>
      <c r="F22" s="115"/>
      <c r="G22" s="115"/>
      <c r="H22" s="115"/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25"/>
      <c r="R22" s="134">
        <v>0</v>
      </c>
      <c r="S22" s="94"/>
      <c r="T22" s="94"/>
    </row>
    <row r="23" spans="1:20" x14ac:dyDescent="0.25">
      <c r="A23" s="128" t="s">
        <v>245</v>
      </c>
      <c r="B23" s="118"/>
      <c r="C23" s="115"/>
      <c r="D23" s="115">
        <v>0</v>
      </c>
      <c r="E23" s="115"/>
      <c r="F23" s="115">
        <v>0.11478068555014286</v>
      </c>
      <c r="G23" s="115">
        <v>0.25767840687285715</v>
      </c>
      <c r="H23" s="115">
        <v>0</v>
      </c>
      <c r="I23" s="115"/>
      <c r="J23" s="115">
        <v>1.3444153242142856</v>
      </c>
      <c r="K23" s="115"/>
      <c r="L23" s="115"/>
      <c r="M23" s="115"/>
      <c r="N23" s="115"/>
      <c r="O23" s="115"/>
      <c r="P23" s="115"/>
      <c r="Q23" s="125"/>
      <c r="R23" s="134">
        <v>1.7168744166372856</v>
      </c>
      <c r="S23" s="94"/>
      <c r="T23" s="94"/>
    </row>
    <row r="24" spans="1:20" x14ac:dyDescent="0.25">
      <c r="A24" s="128" t="s">
        <v>168</v>
      </c>
      <c r="B24" s="118"/>
      <c r="C24" s="115">
        <v>0</v>
      </c>
      <c r="D24" s="115"/>
      <c r="E24" s="115">
        <v>0</v>
      </c>
      <c r="F24" s="115"/>
      <c r="G24" s="115"/>
      <c r="H24" s="115"/>
      <c r="I24" s="115">
        <v>0</v>
      </c>
      <c r="J24" s="115"/>
      <c r="K24" s="115">
        <v>0</v>
      </c>
      <c r="L24" s="115"/>
      <c r="M24" s="115">
        <v>0</v>
      </c>
      <c r="N24" s="115">
        <v>0</v>
      </c>
      <c r="O24" s="115"/>
      <c r="P24" s="115"/>
      <c r="Q24" s="125">
        <v>0</v>
      </c>
      <c r="R24" s="134">
        <v>0</v>
      </c>
      <c r="S24" s="94"/>
      <c r="T24" s="94"/>
    </row>
    <row r="25" spans="1:20" ht="15.75" thickBot="1" x14ac:dyDescent="0.3">
      <c r="A25" s="129" t="s">
        <v>166</v>
      </c>
      <c r="B25" s="119">
        <v>5.9695868571428577E-2</v>
      </c>
      <c r="C25" s="120">
        <v>0</v>
      </c>
      <c r="D25" s="120"/>
      <c r="E25" s="120"/>
      <c r="F25" s="120"/>
      <c r="G25" s="120"/>
      <c r="H25" s="120"/>
      <c r="I25" s="120">
        <v>0</v>
      </c>
      <c r="J25" s="120"/>
      <c r="K25" s="120"/>
      <c r="L25" s="120"/>
      <c r="M25" s="120">
        <v>0</v>
      </c>
      <c r="N25" s="120"/>
      <c r="O25" s="120"/>
      <c r="P25" s="120">
        <v>0.27109339403142857</v>
      </c>
      <c r="Q25" s="126"/>
      <c r="R25" s="135">
        <v>0.33078926260285713</v>
      </c>
      <c r="S25" s="94"/>
      <c r="T25" s="94"/>
    </row>
    <row r="26" spans="1:20" ht="15.75" thickBot="1" x14ac:dyDescent="0.3">
      <c r="A26" s="45" t="s">
        <v>170</v>
      </c>
      <c r="B26" s="130">
        <v>0.65230110572628586</v>
      </c>
      <c r="C26" s="131">
        <v>9.2769049575714274E-3</v>
      </c>
      <c r="D26" s="131">
        <v>0</v>
      </c>
      <c r="E26" s="131">
        <v>0</v>
      </c>
      <c r="F26" s="131">
        <v>0.11478068555014286</v>
      </c>
      <c r="G26" s="131">
        <v>0.25767840687285715</v>
      </c>
      <c r="H26" s="131">
        <v>0</v>
      </c>
      <c r="I26" s="131">
        <v>0.46486093924914296</v>
      </c>
      <c r="J26" s="131">
        <v>1.3444153242142856</v>
      </c>
      <c r="K26" s="131">
        <v>9.2210777066571454E-3</v>
      </c>
      <c r="L26" s="131">
        <v>0.10634458668318571</v>
      </c>
      <c r="M26" s="131">
        <v>0.2205270813035714</v>
      </c>
      <c r="N26" s="131">
        <v>1.4803067890285715E-3</v>
      </c>
      <c r="O26" s="131">
        <v>8.0281168925571467E-2</v>
      </c>
      <c r="P26" s="131">
        <v>0.27109339403142857</v>
      </c>
      <c r="Q26" s="131">
        <v>0</v>
      </c>
      <c r="R26" s="132">
        <v>3.5322609820097286</v>
      </c>
      <c r="S26" s="94"/>
      <c r="T26" s="94"/>
    </row>
  </sheetData>
  <mergeCells count="2">
    <mergeCell ref="A4:R4"/>
    <mergeCell ref="A16:R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4"/>
  <sheetViews>
    <sheetView tabSelected="1" topLeftCell="G3" zoomScale="85" zoomScaleNormal="85" workbookViewId="0">
      <selection activeCell="V215" sqref="V215"/>
    </sheetView>
  </sheetViews>
  <sheetFormatPr defaultRowHeight="15" x14ac:dyDescent="0.25"/>
  <cols>
    <col min="1" max="1" width="30.42578125" customWidth="1"/>
    <col min="2" max="2" width="24" customWidth="1"/>
    <col min="3" max="3" width="64.140625" customWidth="1"/>
    <col min="4" max="4" width="26.85546875" customWidth="1"/>
    <col min="5" max="5" width="62.5703125" customWidth="1"/>
    <col min="6" max="6" width="27.42578125" hidden="1" customWidth="1"/>
    <col min="7" max="7" width="32" customWidth="1"/>
    <col min="8" max="8" width="23.85546875" customWidth="1"/>
    <col min="9" max="9" width="28.85546875" style="9" customWidth="1"/>
    <col min="10" max="10" width="19.7109375" customWidth="1"/>
    <col min="11" max="11" width="14.5703125" customWidth="1"/>
    <col min="12" max="12" width="22.140625" style="12" hidden="1" customWidth="1"/>
    <col min="13" max="13" width="22" hidden="1" customWidth="1"/>
    <col min="14" max="14" width="22.140625" hidden="1" customWidth="1"/>
    <col min="15" max="15" width="17.7109375" hidden="1" customWidth="1"/>
    <col min="16" max="16" width="32.7109375" style="12" customWidth="1"/>
    <col min="17" max="17" width="25" style="34" hidden="1" customWidth="1"/>
    <col min="18" max="18" width="23.140625" style="12" hidden="1" customWidth="1"/>
    <col min="19" max="19" width="22.140625" hidden="1" customWidth="1"/>
    <col min="20" max="20" width="18.7109375" style="12" hidden="1" customWidth="1"/>
    <col min="21" max="21" width="34.28515625" style="12" customWidth="1"/>
    <col min="22" max="22" width="30.85546875" style="12" customWidth="1"/>
  </cols>
  <sheetData>
    <row r="1" spans="1:22" s="2" customFormat="1" ht="21" x14ac:dyDescent="0.35">
      <c r="A1" s="1" t="s">
        <v>16</v>
      </c>
      <c r="B1" s="1"/>
      <c r="I1" s="8"/>
      <c r="L1" s="11"/>
      <c r="P1" s="11"/>
      <c r="Q1" s="32"/>
      <c r="R1" s="11"/>
      <c r="T1" s="11"/>
      <c r="U1" s="11"/>
      <c r="V1" s="11"/>
    </row>
    <row r="2" spans="1:22" s="18" customFormat="1" ht="21" x14ac:dyDescent="0.35">
      <c r="A2" s="17"/>
      <c r="B2" s="17"/>
      <c r="I2" s="19"/>
      <c r="L2" s="20"/>
      <c r="P2" s="20"/>
      <c r="Q2" s="33"/>
      <c r="R2" s="20"/>
      <c r="T2" s="20"/>
      <c r="U2" s="20"/>
      <c r="V2" s="20"/>
    </row>
    <row r="3" spans="1:22" x14ac:dyDescent="0.25">
      <c r="A3" s="79"/>
      <c r="B3" t="s">
        <v>264</v>
      </c>
      <c r="D3" s="92"/>
    </row>
    <row r="4" spans="1:22" ht="15.75" thickBot="1" x14ac:dyDescent="0.3">
      <c r="A4" s="78"/>
      <c r="B4" t="s">
        <v>178</v>
      </c>
    </row>
    <row r="5" spans="1:22" x14ac:dyDescent="0.25">
      <c r="A5" s="144"/>
      <c r="B5" s="144"/>
      <c r="C5" s="144"/>
      <c r="D5" s="144"/>
      <c r="E5" s="144"/>
      <c r="F5" s="144"/>
      <c r="G5" s="144"/>
      <c r="H5" s="82"/>
      <c r="L5" s="142" t="s">
        <v>11</v>
      </c>
      <c r="M5" s="143"/>
      <c r="N5" s="143"/>
      <c r="O5" s="143"/>
      <c r="P5" s="143"/>
      <c r="Q5" s="142" t="s">
        <v>15</v>
      </c>
      <c r="R5" s="143"/>
      <c r="S5" s="143"/>
      <c r="T5" s="143"/>
      <c r="U5" s="143"/>
    </row>
    <row r="6" spans="1:22" s="48" customFormat="1" ht="43.5" customHeight="1" x14ac:dyDescent="0.25">
      <c r="A6" s="67" t="s">
        <v>0</v>
      </c>
      <c r="B6" s="67" t="s">
        <v>180</v>
      </c>
      <c r="C6" s="68" t="s">
        <v>1</v>
      </c>
      <c r="D6" s="68" t="s">
        <v>163</v>
      </c>
      <c r="E6" s="68" t="s">
        <v>2</v>
      </c>
      <c r="F6" s="68" t="s">
        <v>205</v>
      </c>
      <c r="G6" s="68" t="s">
        <v>164</v>
      </c>
      <c r="H6" s="68" t="s">
        <v>201</v>
      </c>
      <c r="I6" s="69" t="s">
        <v>181</v>
      </c>
      <c r="J6" s="68" t="s">
        <v>3</v>
      </c>
      <c r="K6" s="68" t="s">
        <v>132</v>
      </c>
      <c r="L6" s="70" t="s">
        <v>183</v>
      </c>
      <c r="M6" s="71" t="s">
        <v>10</v>
      </c>
      <c r="N6" s="71" t="s">
        <v>176</v>
      </c>
      <c r="O6" s="71" t="s">
        <v>175</v>
      </c>
      <c r="P6" s="70" t="s">
        <v>174</v>
      </c>
      <c r="Q6" s="72" t="s">
        <v>12</v>
      </c>
      <c r="R6" s="70" t="s">
        <v>13</v>
      </c>
      <c r="S6" s="71" t="s">
        <v>14</v>
      </c>
      <c r="T6" s="70" t="s">
        <v>173</v>
      </c>
      <c r="U6" s="70" t="s">
        <v>172</v>
      </c>
      <c r="V6" s="73" t="s">
        <v>182</v>
      </c>
    </row>
    <row r="7" spans="1:22" hidden="1" x14ac:dyDescent="0.25">
      <c r="A7" s="74" t="s">
        <v>19</v>
      </c>
      <c r="B7" s="37">
        <v>1101</v>
      </c>
      <c r="C7" s="4" t="s">
        <v>31</v>
      </c>
      <c r="D7" s="4" t="s">
        <v>19</v>
      </c>
      <c r="E7" s="4" t="s">
        <v>66</v>
      </c>
      <c r="F7" s="4">
        <v>110101</v>
      </c>
      <c r="G7" s="4" t="s">
        <v>245</v>
      </c>
      <c r="H7" s="4">
        <f>Tabel1[[#This Row],[Stalkode]]+Tabel1[[#This Row],[Dyrekode]]</f>
        <v>111202</v>
      </c>
      <c r="I7" s="10">
        <v>15.21</v>
      </c>
      <c r="J7" s="6"/>
      <c r="K7" s="4" t="s">
        <v>111</v>
      </c>
      <c r="L7" s="15">
        <v>23</v>
      </c>
      <c r="M7" s="3">
        <f>I7*L7</f>
        <v>349.83000000000004</v>
      </c>
      <c r="N7" s="4">
        <v>0.01</v>
      </c>
      <c r="O7" s="3">
        <f t="shared" ref="O7:O38" si="0">M7*N7</f>
        <v>3.4983000000000004</v>
      </c>
      <c r="P7" s="14">
        <f t="shared" ref="P7:P38" si="1">O7*44/28</f>
        <v>5.4973285714285725</v>
      </c>
      <c r="Q7" s="16">
        <v>0.34389999999999998</v>
      </c>
      <c r="R7" s="14">
        <f t="shared" ref="R7:R38" si="2">M7*Q7</f>
        <v>120.30653700000001</v>
      </c>
      <c r="S7" s="3">
        <v>0.01</v>
      </c>
      <c r="T7" s="14">
        <f t="shared" ref="T7:T38" si="3">R7*S7</f>
        <v>1.20306537</v>
      </c>
      <c r="U7" s="14">
        <f t="shared" ref="U7:U38" si="4">T7*44/28</f>
        <v>1.8905312957142857</v>
      </c>
      <c r="V7" s="80">
        <f t="shared" ref="V7:V55" si="5">(P7+U7)/1000</f>
        <v>7.3878598671428576E-3</v>
      </c>
    </row>
    <row r="8" spans="1:22" hidden="1" x14ac:dyDescent="0.25">
      <c r="A8" s="74" t="s">
        <v>19</v>
      </c>
      <c r="B8" s="37">
        <v>1102</v>
      </c>
      <c r="C8" s="4" t="s">
        <v>29</v>
      </c>
      <c r="D8" s="4" t="s">
        <v>19</v>
      </c>
      <c r="E8" s="4" t="s">
        <v>64</v>
      </c>
      <c r="F8" s="4">
        <v>110201</v>
      </c>
      <c r="G8" s="4" t="s">
        <v>245</v>
      </c>
      <c r="H8" s="4">
        <f>Tabel1[[#This Row],[Stalkode]]+Tabel1[[#This Row],[Dyrekode]]</f>
        <v>111303</v>
      </c>
      <c r="I8" s="10">
        <v>277.02</v>
      </c>
      <c r="J8" s="6"/>
      <c r="K8" s="4" t="s">
        <v>111</v>
      </c>
      <c r="L8" s="15">
        <v>38</v>
      </c>
      <c r="M8" s="3">
        <f t="shared" ref="M8:M38" si="6">I8*L8</f>
        <v>10526.759999999998</v>
      </c>
      <c r="N8" s="4">
        <v>0.01</v>
      </c>
      <c r="O8" s="3">
        <f t="shared" si="0"/>
        <v>105.26759999999999</v>
      </c>
      <c r="P8" s="14">
        <f t="shared" si="1"/>
        <v>165.42051428571426</v>
      </c>
      <c r="Q8" s="16">
        <v>0.34389999999999998</v>
      </c>
      <c r="R8" s="14">
        <f t="shared" si="2"/>
        <v>3620.1527639999995</v>
      </c>
      <c r="S8" s="3">
        <v>0.01</v>
      </c>
      <c r="T8" s="14">
        <f t="shared" si="3"/>
        <v>36.201527639999995</v>
      </c>
      <c r="U8" s="14">
        <f t="shared" si="4"/>
        <v>56.888114862857137</v>
      </c>
      <c r="V8" s="80">
        <f t="shared" si="5"/>
        <v>0.22230862914857141</v>
      </c>
    </row>
    <row r="9" spans="1:22" hidden="1" x14ac:dyDescent="0.25">
      <c r="A9" s="74" t="s">
        <v>19</v>
      </c>
      <c r="B9" s="37">
        <v>1103</v>
      </c>
      <c r="C9" s="4" t="s">
        <v>30</v>
      </c>
      <c r="D9" s="4" t="s">
        <v>19</v>
      </c>
      <c r="E9" s="4" t="s">
        <v>65</v>
      </c>
      <c r="F9" s="4">
        <v>110301</v>
      </c>
      <c r="G9" s="4" t="s">
        <v>245</v>
      </c>
      <c r="H9" s="4">
        <f>Tabel1[[#This Row],[Stalkode]]+Tabel1[[#This Row],[Dyrekode]]</f>
        <v>111404</v>
      </c>
      <c r="I9" s="10">
        <v>26.5</v>
      </c>
      <c r="J9" s="6"/>
      <c r="K9" s="4" t="s">
        <v>111</v>
      </c>
      <c r="L9" s="15">
        <v>50</v>
      </c>
      <c r="M9" s="3">
        <f t="shared" si="6"/>
        <v>1325</v>
      </c>
      <c r="N9" s="4">
        <v>0.01</v>
      </c>
      <c r="O9" s="3">
        <f t="shared" si="0"/>
        <v>13.25</v>
      </c>
      <c r="P9" s="14">
        <f t="shared" si="1"/>
        <v>20.821428571428573</v>
      </c>
      <c r="Q9" s="16">
        <v>0.34389999999999998</v>
      </c>
      <c r="R9" s="14">
        <f t="shared" si="2"/>
        <v>455.66749999999996</v>
      </c>
      <c r="S9" s="3">
        <v>0.01</v>
      </c>
      <c r="T9" s="14">
        <f t="shared" si="3"/>
        <v>4.5566749999999994</v>
      </c>
      <c r="U9" s="14">
        <f t="shared" si="4"/>
        <v>7.1604892857142843</v>
      </c>
      <c r="V9" s="80">
        <f t="shared" si="5"/>
        <v>2.7981917857142859E-2</v>
      </c>
    </row>
    <row r="10" spans="1:22" hidden="1" x14ac:dyDescent="0.25">
      <c r="A10" s="74" t="s">
        <v>19</v>
      </c>
      <c r="B10" s="37">
        <v>1104</v>
      </c>
      <c r="C10" s="4" t="s">
        <v>32</v>
      </c>
      <c r="D10" s="4" t="s">
        <v>19</v>
      </c>
      <c r="E10" s="4" t="s">
        <v>67</v>
      </c>
      <c r="F10" s="4">
        <v>110401</v>
      </c>
      <c r="G10" s="4" t="s">
        <v>245</v>
      </c>
      <c r="H10" s="4">
        <f>Tabel1[[#This Row],[Stalkode]]+Tabel1[[#This Row],[Dyrekode]]</f>
        <v>111505</v>
      </c>
      <c r="I10" s="10">
        <v>0</v>
      </c>
      <c r="J10" s="6"/>
      <c r="K10" s="4" t="s">
        <v>111</v>
      </c>
      <c r="L10" s="15">
        <v>63</v>
      </c>
      <c r="M10" s="3">
        <f t="shared" si="6"/>
        <v>0</v>
      </c>
      <c r="N10" s="4">
        <v>0.01</v>
      </c>
      <c r="O10" s="3">
        <f t="shared" si="0"/>
        <v>0</v>
      </c>
      <c r="P10" s="14">
        <f t="shared" si="1"/>
        <v>0</v>
      </c>
      <c r="Q10" s="16">
        <v>0.34389999999999998</v>
      </c>
      <c r="R10" s="14">
        <f t="shared" si="2"/>
        <v>0</v>
      </c>
      <c r="S10" s="3">
        <v>0.01</v>
      </c>
      <c r="T10" s="14">
        <f t="shared" si="3"/>
        <v>0</v>
      </c>
      <c r="U10" s="14">
        <f t="shared" si="4"/>
        <v>0</v>
      </c>
      <c r="V10" s="80">
        <f t="shared" si="5"/>
        <v>0</v>
      </c>
    </row>
    <row r="11" spans="1:22" hidden="1" x14ac:dyDescent="0.25">
      <c r="A11" s="75" t="s">
        <v>22</v>
      </c>
      <c r="B11" s="38">
        <v>1201</v>
      </c>
      <c r="C11" s="3" t="s">
        <v>33</v>
      </c>
      <c r="D11" s="3" t="s">
        <v>155</v>
      </c>
      <c r="E11" s="4" t="s">
        <v>4</v>
      </c>
      <c r="F11" s="4">
        <v>120101</v>
      </c>
      <c r="G11" s="4" t="s">
        <v>167</v>
      </c>
      <c r="H11" s="4">
        <f>Tabel1[[#This Row],[Stalkode]]+Tabel1[[#This Row],[Dyrekode]]</f>
        <v>121302</v>
      </c>
      <c r="I11" s="10">
        <v>0</v>
      </c>
      <c r="J11" s="3" t="s">
        <v>127</v>
      </c>
      <c r="K11" s="5"/>
      <c r="L11" s="15">
        <v>158.69999999999999</v>
      </c>
      <c r="M11" s="3">
        <f t="shared" si="6"/>
        <v>0</v>
      </c>
      <c r="N11" s="4">
        <v>5.0000000000000001E-3</v>
      </c>
      <c r="O11" s="3">
        <f t="shared" si="0"/>
        <v>0</v>
      </c>
      <c r="P11" s="14">
        <f t="shared" si="1"/>
        <v>0</v>
      </c>
      <c r="Q11" s="16">
        <v>7.8E-2</v>
      </c>
      <c r="R11" s="14">
        <f t="shared" si="2"/>
        <v>0</v>
      </c>
      <c r="S11" s="3">
        <v>0.01</v>
      </c>
      <c r="T11" s="14">
        <f t="shared" si="3"/>
        <v>0</v>
      </c>
      <c r="U11" s="14">
        <f t="shared" si="4"/>
        <v>0</v>
      </c>
      <c r="V11" s="80">
        <f t="shared" si="5"/>
        <v>0</v>
      </c>
    </row>
    <row r="12" spans="1:22" hidden="1" x14ac:dyDescent="0.25">
      <c r="A12" s="75" t="s">
        <v>22</v>
      </c>
      <c r="B12" s="38">
        <v>1201</v>
      </c>
      <c r="C12" s="3" t="s">
        <v>33</v>
      </c>
      <c r="D12" s="3" t="s">
        <v>155</v>
      </c>
      <c r="E12" s="4" t="s">
        <v>5</v>
      </c>
      <c r="F12" s="4">
        <v>120102</v>
      </c>
      <c r="G12" s="4" t="s">
        <v>167</v>
      </c>
      <c r="H12" s="4">
        <f>Tabel1[[#This Row],[Stalkode]]+Tabel1[[#This Row],[Dyrekode]]</f>
        <v>121303</v>
      </c>
      <c r="I12" s="10">
        <v>0</v>
      </c>
      <c r="J12" s="3" t="s">
        <v>129</v>
      </c>
      <c r="K12" s="3"/>
      <c r="L12" s="15">
        <v>158.69999999999999</v>
      </c>
      <c r="M12" s="3">
        <f t="shared" si="6"/>
        <v>0</v>
      </c>
      <c r="N12" s="4">
        <v>5.0000000000000001E-3</v>
      </c>
      <c r="O12" s="3">
        <f t="shared" si="0"/>
        <v>0</v>
      </c>
      <c r="P12" s="14">
        <f t="shared" si="1"/>
        <v>0</v>
      </c>
      <c r="Q12" s="16">
        <v>7.8E-2</v>
      </c>
      <c r="R12" s="14">
        <f t="shared" si="2"/>
        <v>0</v>
      </c>
      <c r="S12" s="3">
        <v>0.01</v>
      </c>
      <c r="T12" s="14">
        <f t="shared" si="3"/>
        <v>0</v>
      </c>
      <c r="U12" s="14">
        <f t="shared" si="4"/>
        <v>0</v>
      </c>
      <c r="V12" s="80">
        <f t="shared" si="5"/>
        <v>0</v>
      </c>
    </row>
    <row r="13" spans="1:22" hidden="1" x14ac:dyDescent="0.25">
      <c r="A13" s="75" t="s">
        <v>22</v>
      </c>
      <c r="B13" s="38">
        <v>1201</v>
      </c>
      <c r="C13" s="3" t="s">
        <v>33</v>
      </c>
      <c r="D13" s="3" t="s">
        <v>155</v>
      </c>
      <c r="E13" s="4" t="s">
        <v>8</v>
      </c>
      <c r="F13" s="4">
        <v>120106</v>
      </c>
      <c r="G13" s="4" t="s">
        <v>111</v>
      </c>
      <c r="H13" s="4">
        <f>Tabel1[[#This Row],[Stalkode]]+Tabel1[[#This Row],[Dyrekode]]</f>
        <v>121307</v>
      </c>
      <c r="I13" s="10">
        <v>0</v>
      </c>
      <c r="J13" s="5"/>
      <c r="K13" s="3" t="s">
        <v>111</v>
      </c>
      <c r="L13" s="15">
        <v>158.69999999999999</v>
      </c>
      <c r="M13" s="3">
        <f t="shared" si="6"/>
        <v>0</v>
      </c>
      <c r="N13" s="4">
        <v>0.01</v>
      </c>
      <c r="O13" s="3">
        <f t="shared" si="0"/>
        <v>0</v>
      </c>
      <c r="P13" s="14">
        <f t="shared" si="1"/>
        <v>0</v>
      </c>
      <c r="Q13" s="16">
        <v>7.8E-2</v>
      </c>
      <c r="R13" s="14">
        <f t="shared" si="2"/>
        <v>0</v>
      </c>
      <c r="S13" s="3">
        <v>0.01</v>
      </c>
      <c r="T13" s="14">
        <f t="shared" si="3"/>
        <v>0</v>
      </c>
      <c r="U13" s="14">
        <f t="shared" si="4"/>
        <v>0</v>
      </c>
      <c r="V13" s="80">
        <f t="shared" si="5"/>
        <v>0</v>
      </c>
    </row>
    <row r="14" spans="1:22" hidden="1" x14ac:dyDescent="0.25">
      <c r="A14" s="75" t="s">
        <v>22</v>
      </c>
      <c r="B14" s="38">
        <v>1201</v>
      </c>
      <c r="C14" s="3" t="s">
        <v>33</v>
      </c>
      <c r="D14" s="3" t="s">
        <v>155</v>
      </c>
      <c r="E14" s="4" t="s">
        <v>9</v>
      </c>
      <c r="F14" s="4">
        <v>120107</v>
      </c>
      <c r="G14" s="4" t="s">
        <v>111</v>
      </c>
      <c r="H14" s="4">
        <f>Tabel1[[#This Row],[Stalkode]]+Tabel1[[#This Row],[Dyrekode]]</f>
        <v>121308</v>
      </c>
      <c r="I14" s="10">
        <v>0</v>
      </c>
      <c r="J14" s="3" t="s">
        <v>129</v>
      </c>
      <c r="K14" s="3"/>
      <c r="L14" s="15">
        <v>158.69999999999999</v>
      </c>
      <c r="M14" s="3">
        <f t="shared" si="6"/>
        <v>0</v>
      </c>
      <c r="N14" s="4">
        <v>5.0000000000000001E-3</v>
      </c>
      <c r="O14" s="3">
        <f t="shared" si="0"/>
        <v>0</v>
      </c>
      <c r="P14" s="14">
        <f t="shared" si="1"/>
        <v>0</v>
      </c>
      <c r="Q14" s="16">
        <v>7.8E-2</v>
      </c>
      <c r="R14" s="14">
        <f t="shared" si="2"/>
        <v>0</v>
      </c>
      <c r="S14" s="3">
        <v>0.01</v>
      </c>
      <c r="T14" s="14">
        <f t="shared" si="3"/>
        <v>0</v>
      </c>
      <c r="U14" s="14">
        <f t="shared" si="4"/>
        <v>0</v>
      </c>
      <c r="V14" s="80">
        <f t="shared" si="5"/>
        <v>0</v>
      </c>
    </row>
    <row r="15" spans="1:22" hidden="1" x14ac:dyDescent="0.25">
      <c r="A15" s="75" t="s">
        <v>22</v>
      </c>
      <c r="B15" s="38">
        <v>1201</v>
      </c>
      <c r="C15" s="3" t="s">
        <v>33</v>
      </c>
      <c r="D15" s="3" t="s">
        <v>155</v>
      </c>
      <c r="E15" s="4" t="s">
        <v>87</v>
      </c>
      <c r="F15" s="4">
        <v>120109</v>
      </c>
      <c r="G15" s="4" t="s">
        <v>111</v>
      </c>
      <c r="H15" s="4">
        <f>Tabel1[[#This Row],[Stalkode]]+Tabel1[[#This Row],[Dyrekode]]</f>
        <v>121310</v>
      </c>
      <c r="I15" s="10">
        <v>0</v>
      </c>
      <c r="J15" s="3" t="s">
        <v>129</v>
      </c>
      <c r="K15" s="3"/>
      <c r="L15" s="15">
        <v>158.69999999999999</v>
      </c>
      <c r="M15" s="3">
        <f t="shared" si="6"/>
        <v>0</v>
      </c>
      <c r="N15" s="4">
        <v>5.0000000000000001E-3</v>
      </c>
      <c r="O15" s="3">
        <f t="shared" si="0"/>
        <v>0</v>
      </c>
      <c r="P15" s="14">
        <f t="shared" si="1"/>
        <v>0</v>
      </c>
      <c r="Q15" s="16">
        <v>7.8E-2</v>
      </c>
      <c r="R15" s="14">
        <f t="shared" si="2"/>
        <v>0</v>
      </c>
      <c r="S15" s="3">
        <v>0.01</v>
      </c>
      <c r="T15" s="14">
        <f t="shared" si="3"/>
        <v>0</v>
      </c>
      <c r="U15" s="14">
        <f t="shared" si="4"/>
        <v>0</v>
      </c>
      <c r="V15" s="98">
        <f t="shared" si="5"/>
        <v>0</v>
      </c>
    </row>
    <row r="16" spans="1:22" hidden="1" x14ac:dyDescent="0.25">
      <c r="A16" s="75" t="s">
        <v>22</v>
      </c>
      <c r="B16" s="38">
        <v>1201</v>
      </c>
      <c r="C16" s="3" t="s">
        <v>33</v>
      </c>
      <c r="D16" s="3" t="s">
        <v>155</v>
      </c>
      <c r="E16" s="4" t="s">
        <v>88</v>
      </c>
      <c r="F16" s="4">
        <v>120108</v>
      </c>
      <c r="G16" s="4" t="s">
        <v>111</v>
      </c>
      <c r="H16" s="4">
        <f>Tabel1[[#This Row],[Stalkode]]+Tabel1[[#This Row],[Dyrekode]]</f>
        <v>121309</v>
      </c>
      <c r="I16" s="10">
        <v>0</v>
      </c>
      <c r="J16" s="3" t="s">
        <v>129</v>
      </c>
      <c r="K16" s="3"/>
      <c r="L16" s="15">
        <v>158.69999999999999</v>
      </c>
      <c r="M16" s="3">
        <f t="shared" si="6"/>
        <v>0</v>
      </c>
      <c r="N16" s="4">
        <v>5.0000000000000001E-3</v>
      </c>
      <c r="O16" s="3">
        <f t="shared" si="0"/>
        <v>0</v>
      </c>
      <c r="P16" s="14">
        <f t="shared" si="1"/>
        <v>0</v>
      </c>
      <c r="Q16" s="16">
        <v>7.8E-2</v>
      </c>
      <c r="R16" s="14">
        <f t="shared" si="2"/>
        <v>0</v>
      </c>
      <c r="S16" s="3">
        <v>0.01</v>
      </c>
      <c r="T16" s="14">
        <f t="shared" si="3"/>
        <v>0</v>
      </c>
      <c r="U16" s="14">
        <f t="shared" si="4"/>
        <v>0</v>
      </c>
      <c r="V16" s="80">
        <f t="shared" si="5"/>
        <v>0</v>
      </c>
    </row>
    <row r="17" spans="1:22" hidden="1" x14ac:dyDescent="0.25">
      <c r="A17" s="75" t="s">
        <v>22</v>
      </c>
      <c r="B17" s="38">
        <v>1201</v>
      </c>
      <c r="C17" s="3" t="s">
        <v>33</v>
      </c>
      <c r="D17" s="3" t="s">
        <v>155</v>
      </c>
      <c r="E17" s="4" t="s">
        <v>93</v>
      </c>
      <c r="F17" s="4">
        <v>120115</v>
      </c>
      <c r="G17" s="4" t="s">
        <v>111</v>
      </c>
      <c r="H17" s="4">
        <f>Tabel1[[#This Row],[Stalkode]]+Tabel1[[#This Row],[Dyrekode]]</f>
        <v>121316</v>
      </c>
      <c r="I17" s="10">
        <v>0</v>
      </c>
      <c r="J17" s="3" t="s">
        <v>129</v>
      </c>
      <c r="K17" s="3"/>
      <c r="L17" s="15">
        <v>158.69999999999999</v>
      </c>
      <c r="M17" s="3">
        <f t="shared" si="6"/>
        <v>0</v>
      </c>
      <c r="N17" s="4">
        <v>5.0000000000000001E-3</v>
      </c>
      <c r="O17" s="3">
        <f t="shared" si="0"/>
        <v>0</v>
      </c>
      <c r="P17" s="14">
        <f t="shared" si="1"/>
        <v>0</v>
      </c>
      <c r="Q17" s="16">
        <v>7.8E-2</v>
      </c>
      <c r="R17" s="14">
        <f t="shared" si="2"/>
        <v>0</v>
      </c>
      <c r="S17" s="3">
        <v>0.01</v>
      </c>
      <c r="T17" s="14">
        <f t="shared" si="3"/>
        <v>0</v>
      </c>
      <c r="U17" s="14">
        <f t="shared" si="4"/>
        <v>0</v>
      </c>
      <c r="V17" s="80">
        <f t="shared" si="5"/>
        <v>0</v>
      </c>
    </row>
    <row r="18" spans="1:22" hidden="1" x14ac:dyDescent="0.25">
      <c r="A18" s="74" t="s">
        <v>22</v>
      </c>
      <c r="B18" s="37">
        <v>1201</v>
      </c>
      <c r="C18" s="4" t="s">
        <v>33</v>
      </c>
      <c r="D18" s="3" t="s">
        <v>155</v>
      </c>
      <c r="E18" s="4" t="s">
        <v>6</v>
      </c>
      <c r="F18" s="4">
        <v>120103</v>
      </c>
      <c r="G18" s="4" t="s">
        <v>166</v>
      </c>
      <c r="H18" s="4">
        <f>Tabel1[[#This Row],[Stalkode]]+Tabel1[[#This Row],[Dyrekode]]</f>
        <v>121304</v>
      </c>
      <c r="I18" s="10">
        <v>0</v>
      </c>
      <c r="J18" s="3" t="s">
        <v>129</v>
      </c>
      <c r="K18" s="3"/>
      <c r="L18" s="15">
        <v>158.69999999999999</v>
      </c>
      <c r="M18" s="3">
        <f t="shared" si="6"/>
        <v>0</v>
      </c>
      <c r="N18" s="4">
        <v>5.0000000000000001E-3</v>
      </c>
      <c r="O18" s="3">
        <f t="shared" si="0"/>
        <v>0</v>
      </c>
      <c r="P18" s="14">
        <f t="shared" si="1"/>
        <v>0</v>
      </c>
      <c r="Q18" s="16">
        <v>7.8E-2</v>
      </c>
      <c r="R18" s="14">
        <f t="shared" si="2"/>
        <v>0</v>
      </c>
      <c r="S18" s="3">
        <v>0.01</v>
      </c>
      <c r="T18" s="14">
        <f t="shared" si="3"/>
        <v>0</v>
      </c>
      <c r="U18" s="14">
        <f t="shared" si="4"/>
        <v>0</v>
      </c>
      <c r="V18" s="80">
        <f t="shared" si="5"/>
        <v>0</v>
      </c>
    </row>
    <row r="19" spans="1:22" hidden="1" x14ac:dyDescent="0.25">
      <c r="A19" s="74" t="s">
        <v>22</v>
      </c>
      <c r="B19" s="37">
        <v>1201</v>
      </c>
      <c r="C19" s="4" t="s">
        <v>33</v>
      </c>
      <c r="D19" s="3" t="s">
        <v>155</v>
      </c>
      <c r="E19" s="4" t="s">
        <v>81</v>
      </c>
      <c r="F19" s="4">
        <v>120105</v>
      </c>
      <c r="G19" s="4" t="s">
        <v>166</v>
      </c>
      <c r="H19" s="4">
        <f>Tabel1[[#This Row],[Stalkode]]+Tabel1[[#This Row],[Dyrekode]]</f>
        <v>121306</v>
      </c>
      <c r="I19" s="10">
        <v>188.07</v>
      </c>
      <c r="J19" s="3" t="s">
        <v>129</v>
      </c>
      <c r="K19" s="3"/>
      <c r="L19" s="15">
        <v>158.69999999999999</v>
      </c>
      <c r="M19" s="3">
        <f t="shared" si="6"/>
        <v>29846.708999999995</v>
      </c>
      <c r="N19" s="4">
        <v>5.0000000000000001E-3</v>
      </c>
      <c r="O19" s="3">
        <f t="shared" si="0"/>
        <v>149.23354499999999</v>
      </c>
      <c r="P19" s="14">
        <f t="shared" si="1"/>
        <v>234.5098564285714</v>
      </c>
      <c r="Q19" s="16">
        <v>7.8E-2</v>
      </c>
      <c r="R19" s="14">
        <f t="shared" si="2"/>
        <v>2328.0433019999996</v>
      </c>
      <c r="S19" s="3">
        <v>0.01</v>
      </c>
      <c r="T19" s="14">
        <f t="shared" si="3"/>
        <v>23.280433019999997</v>
      </c>
      <c r="U19" s="14">
        <f t="shared" si="4"/>
        <v>36.583537602857135</v>
      </c>
      <c r="V19" s="80">
        <f t="shared" si="5"/>
        <v>0.27109339403142857</v>
      </c>
    </row>
    <row r="20" spans="1:22" hidden="1" x14ac:dyDescent="0.25">
      <c r="A20" s="74" t="s">
        <v>22</v>
      </c>
      <c r="B20" s="37">
        <v>1201</v>
      </c>
      <c r="C20" s="4" t="s">
        <v>33</v>
      </c>
      <c r="D20" s="3" t="s">
        <v>155</v>
      </c>
      <c r="E20" s="4" t="s">
        <v>7</v>
      </c>
      <c r="F20" s="4">
        <v>120104</v>
      </c>
      <c r="G20" s="4" t="s">
        <v>166</v>
      </c>
      <c r="H20" s="4">
        <f>Tabel1[[#This Row],[Stalkode]]+Tabel1[[#This Row],[Dyrekode]]</f>
        <v>121305</v>
      </c>
      <c r="I20" s="10">
        <v>0</v>
      </c>
      <c r="J20" s="3" t="s">
        <v>129</v>
      </c>
      <c r="K20" s="3"/>
      <c r="L20" s="15">
        <v>158.69999999999999</v>
      </c>
      <c r="M20" s="3">
        <f t="shared" si="6"/>
        <v>0</v>
      </c>
      <c r="N20" s="4">
        <v>5.0000000000000001E-3</v>
      </c>
      <c r="O20" s="3">
        <f t="shared" si="0"/>
        <v>0</v>
      </c>
      <c r="P20" s="14">
        <f t="shared" si="1"/>
        <v>0</v>
      </c>
      <c r="Q20" s="16">
        <v>7.8E-2</v>
      </c>
      <c r="R20" s="14">
        <f t="shared" si="2"/>
        <v>0</v>
      </c>
      <c r="S20" s="3">
        <v>0.01</v>
      </c>
      <c r="T20" s="14">
        <f t="shared" si="3"/>
        <v>0</v>
      </c>
      <c r="U20" s="14">
        <f t="shared" si="4"/>
        <v>0</v>
      </c>
      <c r="V20" s="80">
        <f t="shared" si="5"/>
        <v>0</v>
      </c>
    </row>
    <row r="21" spans="1:22" hidden="1" x14ac:dyDescent="0.25">
      <c r="A21" s="75" t="s">
        <v>22</v>
      </c>
      <c r="B21" s="38">
        <v>1201</v>
      </c>
      <c r="C21" s="3" t="s">
        <v>33</v>
      </c>
      <c r="D21" s="3" t="s">
        <v>155</v>
      </c>
      <c r="E21" s="4" t="s">
        <v>85</v>
      </c>
      <c r="F21" s="4">
        <v>120114</v>
      </c>
      <c r="G21" s="4" t="s">
        <v>166</v>
      </c>
      <c r="H21" s="4">
        <f>Tabel1[[#This Row],[Stalkode]]+Tabel1[[#This Row],[Dyrekode]]</f>
        <v>121315</v>
      </c>
      <c r="I21" s="10">
        <v>0</v>
      </c>
      <c r="J21" s="3" t="s">
        <v>129</v>
      </c>
      <c r="K21" s="3"/>
      <c r="L21" s="15">
        <v>158.69999999999999</v>
      </c>
      <c r="M21" s="3">
        <f t="shared" si="6"/>
        <v>0</v>
      </c>
      <c r="N21" s="4">
        <v>5.0000000000000001E-3</v>
      </c>
      <c r="O21" s="3">
        <f t="shared" si="0"/>
        <v>0</v>
      </c>
      <c r="P21" s="14">
        <f t="shared" si="1"/>
        <v>0</v>
      </c>
      <c r="Q21" s="16">
        <v>7.8E-2</v>
      </c>
      <c r="R21" s="14">
        <f t="shared" si="2"/>
        <v>0</v>
      </c>
      <c r="S21" s="3">
        <v>0.01</v>
      </c>
      <c r="T21" s="14">
        <f t="shared" si="3"/>
        <v>0</v>
      </c>
      <c r="U21" s="14">
        <f t="shared" si="4"/>
        <v>0</v>
      </c>
      <c r="V21" s="80">
        <f t="shared" si="5"/>
        <v>0</v>
      </c>
    </row>
    <row r="22" spans="1:22" hidden="1" x14ac:dyDescent="0.25">
      <c r="A22" s="75" t="s">
        <v>22</v>
      </c>
      <c r="B22" s="38">
        <v>1202</v>
      </c>
      <c r="C22" s="3" t="s">
        <v>35</v>
      </c>
      <c r="D22" s="3" t="s">
        <v>157</v>
      </c>
      <c r="E22" s="4" t="s">
        <v>8</v>
      </c>
      <c r="F22" s="4">
        <v>120201</v>
      </c>
      <c r="G22" s="4" t="s">
        <v>111</v>
      </c>
      <c r="H22" s="4">
        <f>Tabel1[[#This Row],[Stalkode]]+Tabel1[[#This Row],[Dyrekode]]</f>
        <v>121403</v>
      </c>
      <c r="I22" s="10">
        <v>161.9</v>
      </c>
      <c r="J22" s="5"/>
      <c r="K22" s="3" t="s">
        <v>111</v>
      </c>
      <c r="L22" s="15">
        <v>26.7</v>
      </c>
      <c r="M22" s="3">
        <f t="shared" si="6"/>
        <v>4322.7300000000005</v>
      </c>
      <c r="N22" s="4">
        <v>0.01</v>
      </c>
      <c r="O22" s="3">
        <f t="shared" si="0"/>
        <v>43.227300000000007</v>
      </c>
      <c r="P22" s="14">
        <f t="shared" si="1"/>
        <v>67.928614285714303</v>
      </c>
      <c r="Q22" s="16">
        <v>9.7299999999999998E-2</v>
      </c>
      <c r="R22" s="14">
        <f t="shared" si="2"/>
        <v>420.60162900000006</v>
      </c>
      <c r="S22" s="3">
        <v>0.01</v>
      </c>
      <c r="T22" s="14">
        <f t="shared" si="3"/>
        <v>4.2060162900000009</v>
      </c>
      <c r="U22" s="14">
        <f t="shared" si="4"/>
        <v>6.6094541700000011</v>
      </c>
      <c r="V22" s="80">
        <f t="shared" si="5"/>
        <v>7.4538068455714312E-2</v>
      </c>
    </row>
    <row r="23" spans="1:22" hidden="1" x14ac:dyDescent="0.25">
      <c r="A23" s="75" t="s">
        <v>22</v>
      </c>
      <c r="B23" s="38">
        <v>1202</v>
      </c>
      <c r="C23" s="3" t="s">
        <v>35</v>
      </c>
      <c r="D23" s="3" t="s">
        <v>157</v>
      </c>
      <c r="E23" s="4" t="s">
        <v>89</v>
      </c>
      <c r="F23" s="4">
        <v>120202</v>
      </c>
      <c r="G23" s="4" t="s">
        <v>111</v>
      </c>
      <c r="H23" s="4">
        <f>Tabel1[[#This Row],[Stalkode]]+Tabel1[[#This Row],[Dyrekode]]</f>
        <v>121404</v>
      </c>
      <c r="I23" s="10">
        <v>7.98</v>
      </c>
      <c r="J23" s="5"/>
      <c r="K23" s="3" t="s">
        <v>111</v>
      </c>
      <c r="L23" s="15">
        <v>26.7</v>
      </c>
      <c r="M23" s="3">
        <f t="shared" si="6"/>
        <v>213.066</v>
      </c>
      <c r="N23" s="4">
        <v>0.01</v>
      </c>
      <c r="O23" s="3">
        <f t="shared" si="0"/>
        <v>2.1306600000000002</v>
      </c>
      <c r="P23" s="14">
        <f t="shared" si="1"/>
        <v>3.3481800000000002</v>
      </c>
      <c r="Q23" s="16">
        <v>9.7299999999999998E-2</v>
      </c>
      <c r="R23" s="14">
        <f t="shared" si="2"/>
        <v>20.7313218</v>
      </c>
      <c r="S23" s="3">
        <v>0.01</v>
      </c>
      <c r="T23" s="14">
        <f t="shared" si="3"/>
        <v>0.20731321799999999</v>
      </c>
      <c r="U23" s="14">
        <f t="shared" si="4"/>
        <v>0.325777914</v>
      </c>
      <c r="V23" s="80">
        <f t="shared" si="5"/>
        <v>3.6739579140000001E-3</v>
      </c>
    </row>
    <row r="24" spans="1:22" hidden="1" x14ac:dyDescent="0.25">
      <c r="A24" s="75" t="s">
        <v>22</v>
      </c>
      <c r="B24" s="38">
        <v>1203</v>
      </c>
      <c r="C24" s="3" t="s">
        <v>34</v>
      </c>
      <c r="D24" s="3" t="s">
        <v>156</v>
      </c>
      <c r="E24" s="4" t="s">
        <v>4</v>
      </c>
      <c r="F24" s="4">
        <v>120301</v>
      </c>
      <c r="G24" s="4" t="s">
        <v>167</v>
      </c>
      <c r="H24" s="4">
        <f>Tabel1[[#This Row],[Stalkode]]+Tabel1[[#This Row],[Dyrekode]]</f>
        <v>121504</v>
      </c>
      <c r="I24" s="10">
        <v>37.799999999999997</v>
      </c>
      <c r="J24" s="3" t="s">
        <v>127</v>
      </c>
      <c r="K24" s="3"/>
      <c r="L24" s="15">
        <v>50.4</v>
      </c>
      <c r="M24" s="3">
        <f t="shared" si="6"/>
        <v>1905.12</v>
      </c>
      <c r="N24" s="4">
        <v>5.0000000000000001E-3</v>
      </c>
      <c r="O24" s="3">
        <f t="shared" si="0"/>
        <v>9.525599999999999</v>
      </c>
      <c r="P24" s="14">
        <f t="shared" si="1"/>
        <v>14.968799999999998</v>
      </c>
      <c r="Q24" s="16">
        <v>9.7299999999999998E-2</v>
      </c>
      <c r="R24" s="14">
        <f t="shared" si="2"/>
        <v>185.36817599999998</v>
      </c>
      <c r="S24" s="3">
        <v>0.01</v>
      </c>
      <c r="T24" s="14">
        <f t="shared" si="3"/>
        <v>1.8536817599999997</v>
      </c>
      <c r="U24" s="14">
        <f t="shared" si="4"/>
        <v>2.9129284799999993</v>
      </c>
      <c r="V24" s="80">
        <f t="shared" si="5"/>
        <v>1.7881728479999998E-2</v>
      </c>
    </row>
    <row r="25" spans="1:22" hidden="1" x14ac:dyDescent="0.25">
      <c r="A25" s="75" t="s">
        <v>22</v>
      </c>
      <c r="B25" s="38">
        <v>1203</v>
      </c>
      <c r="C25" s="3" t="s">
        <v>34</v>
      </c>
      <c r="D25" s="3" t="s">
        <v>156</v>
      </c>
      <c r="E25" s="4" t="s">
        <v>5</v>
      </c>
      <c r="F25" s="4">
        <v>120302</v>
      </c>
      <c r="G25" s="4" t="s">
        <v>167</v>
      </c>
      <c r="H25" s="4">
        <f>Tabel1[[#This Row],[Stalkode]]+Tabel1[[#This Row],[Dyrekode]]</f>
        <v>121505</v>
      </c>
      <c r="I25" s="10">
        <v>0</v>
      </c>
      <c r="J25" s="3" t="s">
        <v>129</v>
      </c>
      <c r="K25" s="3"/>
      <c r="L25" s="15">
        <v>50.4</v>
      </c>
      <c r="M25" s="3">
        <f t="shared" si="6"/>
        <v>0</v>
      </c>
      <c r="N25" s="4">
        <v>5.0000000000000001E-3</v>
      </c>
      <c r="O25" s="3">
        <f t="shared" si="0"/>
        <v>0</v>
      </c>
      <c r="P25" s="14">
        <f t="shared" si="1"/>
        <v>0</v>
      </c>
      <c r="Q25" s="16">
        <v>9.7299999999999998E-2</v>
      </c>
      <c r="R25" s="14">
        <f t="shared" si="2"/>
        <v>0</v>
      </c>
      <c r="S25" s="3">
        <v>0.01</v>
      </c>
      <c r="T25" s="14">
        <f t="shared" si="3"/>
        <v>0</v>
      </c>
      <c r="U25" s="14">
        <f t="shared" si="4"/>
        <v>0</v>
      </c>
      <c r="V25" s="80">
        <f t="shared" si="5"/>
        <v>0</v>
      </c>
    </row>
    <row r="26" spans="1:22" hidden="1" x14ac:dyDescent="0.25">
      <c r="A26" s="75" t="s">
        <v>22</v>
      </c>
      <c r="B26" s="38">
        <v>1203</v>
      </c>
      <c r="C26" s="3" t="s">
        <v>34</v>
      </c>
      <c r="D26" s="3" t="s">
        <v>156</v>
      </c>
      <c r="E26" s="4" t="s">
        <v>89</v>
      </c>
      <c r="F26" s="4">
        <v>120307</v>
      </c>
      <c r="G26" s="4" t="s">
        <v>111</v>
      </c>
      <c r="H26" s="4">
        <f>Tabel1[[#This Row],[Stalkode]]+Tabel1[[#This Row],[Dyrekode]]</f>
        <v>121510</v>
      </c>
      <c r="I26" s="10">
        <v>103.66</v>
      </c>
      <c r="J26" s="5"/>
      <c r="K26" s="3" t="s">
        <v>111</v>
      </c>
      <c r="L26" s="15">
        <v>50.4</v>
      </c>
      <c r="M26" s="3">
        <f t="shared" si="6"/>
        <v>5224.4639999999999</v>
      </c>
      <c r="N26" s="4">
        <v>0.01</v>
      </c>
      <c r="O26" s="3">
        <f t="shared" si="0"/>
        <v>52.244640000000004</v>
      </c>
      <c r="P26" s="14">
        <f t="shared" si="1"/>
        <v>82.09872</v>
      </c>
      <c r="Q26" s="16">
        <v>9.7299999999999998E-2</v>
      </c>
      <c r="R26" s="14">
        <f t="shared" si="2"/>
        <v>508.3403472</v>
      </c>
      <c r="S26" s="3">
        <v>0.01</v>
      </c>
      <c r="T26" s="14">
        <f t="shared" si="3"/>
        <v>5.0834034719999996</v>
      </c>
      <c r="U26" s="14">
        <f t="shared" si="4"/>
        <v>7.9882054560000002</v>
      </c>
      <c r="V26" s="80">
        <f t="shared" si="5"/>
        <v>9.0086925456E-2</v>
      </c>
    </row>
    <row r="27" spans="1:22" hidden="1" x14ac:dyDescent="0.25">
      <c r="A27" s="75" t="s">
        <v>22</v>
      </c>
      <c r="B27" s="38">
        <v>1203</v>
      </c>
      <c r="C27" s="3" t="s">
        <v>34</v>
      </c>
      <c r="D27" s="3" t="s">
        <v>156</v>
      </c>
      <c r="E27" s="4" t="s">
        <v>83</v>
      </c>
      <c r="F27" s="4">
        <v>120306</v>
      </c>
      <c r="G27" s="4" t="s">
        <v>111</v>
      </c>
      <c r="H27" s="4">
        <f>Tabel1[[#This Row],[Stalkode]]+Tabel1[[#This Row],[Dyrekode]]</f>
        <v>121509</v>
      </c>
      <c r="I27" s="10">
        <v>356.1</v>
      </c>
      <c r="J27" s="5"/>
      <c r="K27" s="3" t="s">
        <v>111</v>
      </c>
      <c r="L27" s="15">
        <v>50.4</v>
      </c>
      <c r="M27" s="3">
        <f t="shared" si="6"/>
        <v>17947.440000000002</v>
      </c>
      <c r="N27" s="4">
        <v>0.01</v>
      </c>
      <c r="O27" s="3">
        <f t="shared" si="0"/>
        <v>179.47440000000003</v>
      </c>
      <c r="P27" s="14">
        <f t="shared" si="1"/>
        <v>282.03120000000007</v>
      </c>
      <c r="Q27" s="16">
        <v>9.7299999999999998E-2</v>
      </c>
      <c r="R27" s="14">
        <f t="shared" si="2"/>
        <v>1746.2859120000003</v>
      </c>
      <c r="S27" s="3">
        <v>0.01</v>
      </c>
      <c r="T27" s="14">
        <f t="shared" si="3"/>
        <v>17.462859120000005</v>
      </c>
      <c r="U27" s="14">
        <f t="shared" si="4"/>
        <v>27.441635760000004</v>
      </c>
      <c r="V27" s="80">
        <f t="shared" si="5"/>
        <v>0.30947283576000006</v>
      </c>
    </row>
    <row r="28" spans="1:22" hidden="1" x14ac:dyDescent="0.25">
      <c r="A28" s="75" t="s">
        <v>22</v>
      </c>
      <c r="B28" s="38">
        <v>1203</v>
      </c>
      <c r="C28" s="3" t="s">
        <v>34</v>
      </c>
      <c r="D28" s="3" t="s">
        <v>156</v>
      </c>
      <c r="E28" s="4" t="s">
        <v>9</v>
      </c>
      <c r="F28" s="4">
        <v>120308</v>
      </c>
      <c r="G28" s="4" t="s">
        <v>111</v>
      </c>
      <c r="H28" s="4">
        <f>Tabel1[[#This Row],[Stalkode]]+Tabel1[[#This Row],[Dyrekode]]</f>
        <v>121511</v>
      </c>
      <c r="I28" s="10">
        <v>0</v>
      </c>
      <c r="J28" s="3" t="s">
        <v>129</v>
      </c>
      <c r="K28" s="3"/>
      <c r="L28" s="15">
        <v>50.4</v>
      </c>
      <c r="M28" s="3">
        <f t="shared" si="6"/>
        <v>0</v>
      </c>
      <c r="N28" s="4">
        <v>5.0000000000000001E-3</v>
      </c>
      <c r="O28" s="3">
        <f t="shared" si="0"/>
        <v>0</v>
      </c>
      <c r="P28" s="14">
        <f t="shared" si="1"/>
        <v>0</v>
      </c>
      <c r="Q28" s="16">
        <v>9.7299999999999998E-2</v>
      </c>
      <c r="R28" s="14">
        <f t="shared" si="2"/>
        <v>0</v>
      </c>
      <c r="S28" s="3">
        <v>0.01</v>
      </c>
      <c r="T28" s="14">
        <f t="shared" si="3"/>
        <v>0</v>
      </c>
      <c r="U28" s="14">
        <f t="shared" si="4"/>
        <v>0</v>
      </c>
      <c r="V28" s="80">
        <f t="shared" si="5"/>
        <v>0</v>
      </c>
    </row>
    <row r="29" spans="1:22" hidden="1" x14ac:dyDescent="0.25">
      <c r="A29" s="75" t="s">
        <v>22</v>
      </c>
      <c r="B29" s="38">
        <v>1203</v>
      </c>
      <c r="C29" s="3" t="s">
        <v>34</v>
      </c>
      <c r="D29" s="3" t="s">
        <v>156</v>
      </c>
      <c r="E29" s="4" t="s">
        <v>87</v>
      </c>
      <c r="F29" s="4">
        <v>120310</v>
      </c>
      <c r="G29" s="4" t="s">
        <v>111</v>
      </c>
      <c r="H29" s="4">
        <f>Tabel1[[#This Row],[Stalkode]]+Tabel1[[#This Row],[Dyrekode]]</f>
        <v>121513</v>
      </c>
      <c r="I29" s="10">
        <v>0</v>
      </c>
      <c r="J29" s="3" t="s">
        <v>129</v>
      </c>
      <c r="K29" s="3"/>
      <c r="L29" s="15">
        <v>50.4</v>
      </c>
      <c r="M29" s="3">
        <f t="shared" si="6"/>
        <v>0</v>
      </c>
      <c r="N29" s="4">
        <v>5.0000000000000001E-3</v>
      </c>
      <c r="O29" s="3">
        <f t="shared" si="0"/>
        <v>0</v>
      </c>
      <c r="P29" s="14">
        <f t="shared" si="1"/>
        <v>0</v>
      </c>
      <c r="Q29" s="16">
        <v>9.7299999999999998E-2</v>
      </c>
      <c r="R29" s="14">
        <f t="shared" si="2"/>
        <v>0</v>
      </c>
      <c r="S29" s="3">
        <v>0.01</v>
      </c>
      <c r="T29" s="14">
        <f t="shared" si="3"/>
        <v>0</v>
      </c>
      <c r="U29" s="14">
        <f t="shared" si="4"/>
        <v>0</v>
      </c>
      <c r="V29" s="80">
        <f t="shared" si="5"/>
        <v>0</v>
      </c>
    </row>
    <row r="30" spans="1:22" hidden="1" x14ac:dyDescent="0.25">
      <c r="A30" s="75" t="s">
        <v>22</v>
      </c>
      <c r="B30" s="38">
        <v>1203</v>
      </c>
      <c r="C30" s="3" t="s">
        <v>34</v>
      </c>
      <c r="D30" s="3" t="s">
        <v>156</v>
      </c>
      <c r="E30" s="4" t="s">
        <v>88</v>
      </c>
      <c r="F30" s="4">
        <v>120309</v>
      </c>
      <c r="G30" s="4" t="s">
        <v>111</v>
      </c>
      <c r="H30" s="4">
        <f>Tabel1[[#This Row],[Stalkode]]+Tabel1[[#This Row],[Dyrekode]]</f>
        <v>121512</v>
      </c>
      <c r="I30" s="10">
        <v>0</v>
      </c>
      <c r="J30" s="3" t="s">
        <v>129</v>
      </c>
      <c r="K30" s="3"/>
      <c r="L30" s="15">
        <v>50.4</v>
      </c>
      <c r="M30" s="3">
        <f t="shared" si="6"/>
        <v>0</v>
      </c>
      <c r="N30" s="4">
        <v>5.0000000000000001E-3</v>
      </c>
      <c r="O30" s="3">
        <f t="shared" si="0"/>
        <v>0</v>
      </c>
      <c r="P30" s="14">
        <f t="shared" si="1"/>
        <v>0</v>
      </c>
      <c r="Q30" s="16">
        <v>9.7299999999999998E-2</v>
      </c>
      <c r="R30" s="14">
        <f t="shared" si="2"/>
        <v>0</v>
      </c>
      <c r="S30" s="3">
        <v>0.01</v>
      </c>
      <c r="T30" s="14">
        <f t="shared" si="3"/>
        <v>0</v>
      </c>
      <c r="U30" s="14">
        <f t="shared" si="4"/>
        <v>0</v>
      </c>
      <c r="V30" s="98">
        <f t="shared" si="5"/>
        <v>0</v>
      </c>
    </row>
    <row r="31" spans="1:22" hidden="1" x14ac:dyDescent="0.25">
      <c r="A31" s="75" t="s">
        <v>22</v>
      </c>
      <c r="B31" s="38">
        <v>1203</v>
      </c>
      <c r="C31" s="3" t="s">
        <v>34</v>
      </c>
      <c r="D31" s="3" t="s">
        <v>156</v>
      </c>
      <c r="E31" s="4" t="s">
        <v>6</v>
      </c>
      <c r="F31" s="4">
        <v>120303</v>
      </c>
      <c r="G31" s="4" t="s">
        <v>166</v>
      </c>
      <c r="H31" s="4">
        <f>Tabel1[[#This Row],[Stalkode]]+Tabel1[[#This Row],[Dyrekode]]</f>
        <v>121506</v>
      </c>
      <c r="I31" s="10">
        <v>0</v>
      </c>
      <c r="J31" s="3" t="s">
        <v>129</v>
      </c>
      <c r="K31" s="3"/>
      <c r="L31" s="15">
        <v>50.4</v>
      </c>
      <c r="M31" s="3">
        <f t="shared" si="6"/>
        <v>0</v>
      </c>
      <c r="N31" s="4">
        <v>5.0000000000000001E-3</v>
      </c>
      <c r="O31" s="3">
        <f t="shared" si="0"/>
        <v>0</v>
      </c>
      <c r="P31" s="14">
        <f t="shared" si="1"/>
        <v>0</v>
      </c>
      <c r="Q31" s="16">
        <v>9.7299999999999998E-2</v>
      </c>
      <c r="R31" s="14">
        <f t="shared" si="2"/>
        <v>0</v>
      </c>
      <c r="S31" s="3">
        <v>0.01</v>
      </c>
      <c r="T31" s="14">
        <f t="shared" si="3"/>
        <v>0</v>
      </c>
      <c r="U31" s="14">
        <f t="shared" si="4"/>
        <v>0</v>
      </c>
      <c r="V31" s="80">
        <f t="shared" si="5"/>
        <v>0</v>
      </c>
    </row>
    <row r="32" spans="1:22" hidden="1" x14ac:dyDescent="0.25">
      <c r="A32" s="74" t="s">
        <v>22</v>
      </c>
      <c r="B32" s="37">
        <v>1203</v>
      </c>
      <c r="C32" s="3" t="s">
        <v>34</v>
      </c>
      <c r="D32" s="3" t="s">
        <v>156</v>
      </c>
      <c r="E32" s="4" t="s">
        <v>82</v>
      </c>
      <c r="F32" s="4">
        <v>120305</v>
      </c>
      <c r="G32" s="4" t="s">
        <v>166</v>
      </c>
      <c r="H32" s="4">
        <f>Tabel1[[#This Row],[Stalkode]]+Tabel1[[#This Row],[Dyrekode]]</f>
        <v>121508</v>
      </c>
      <c r="I32" s="10">
        <v>0</v>
      </c>
      <c r="J32" s="3" t="s">
        <v>129</v>
      </c>
      <c r="K32" s="3"/>
      <c r="L32" s="15">
        <v>50.4</v>
      </c>
      <c r="M32" s="3">
        <f t="shared" si="6"/>
        <v>0</v>
      </c>
      <c r="N32" s="4">
        <v>5.0000000000000001E-3</v>
      </c>
      <c r="O32" s="3">
        <f t="shared" si="0"/>
        <v>0</v>
      </c>
      <c r="P32" s="14">
        <f t="shared" si="1"/>
        <v>0</v>
      </c>
      <c r="Q32" s="16">
        <v>9.7299999999999998E-2</v>
      </c>
      <c r="R32" s="14">
        <f t="shared" si="2"/>
        <v>0</v>
      </c>
      <c r="S32" s="3">
        <v>0.01</v>
      </c>
      <c r="T32" s="14">
        <f t="shared" si="3"/>
        <v>0</v>
      </c>
      <c r="U32" s="14">
        <f t="shared" si="4"/>
        <v>0</v>
      </c>
      <c r="V32" s="80">
        <f t="shared" si="5"/>
        <v>0</v>
      </c>
    </row>
    <row r="33" spans="1:22" hidden="1" x14ac:dyDescent="0.25">
      <c r="A33" s="75" t="s">
        <v>22</v>
      </c>
      <c r="B33" s="38">
        <v>1203</v>
      </c>
      <c r="C33" s="3" t="s">
        <v>34</v>
      </c>
      <c r="D33" s="3" t="s">
        <v>156</v>
      </c>
      <c r="E33" s="4" t="s">
        <v>86</v>
      </c>
      <c r="F33" s="4">
        <v>120304</v>
      </c>
      <c r="G33" s="4" t="s">
        <v>166</v>
      </c>
      <c r="H33" s="4">
        <f>Tabel1[[#This Row],[Stalkode]]+Tabel1[[#This Row],[Dyrekode]]</f>
        <v>121507</v>
      </c>
      <c r="I33" s="10">
        <v>0</v>
      </c>
      <c r="J33" s="3" t="s">
        <v>129</v>
      </c>
      <c r="K33" s="3"/>
      <c r="L33" s="15">
        <v>50.4</v>
      </c>
      <c r="M33" s="3">
        <f t="shared" si="6"/>
        <v>0</v>
      </c>
      <c r="N33" s="4">
        <v>5.0000000000000001E-3</v>
      </c>
      <c r="O33" s="3">
        <f t="shared" si="0"/>
        <v>0</v>
      </c>
      <c r="P33" s="14">
        <f t="shared" si="1"/>
        <v>0</v>
      </c>
      <c r="Q33" s="16">
        <v>9.7299999999999998E-2</v>
      </c>
      <c r="R33" s="14">
        <f t="shared" si="2"/>
        <v>0</v>
      </c>
      <c r="S33" s="3">
        <v>0.01</v>
      </c>
      <c r="T33" s="14">
        <f t="shared" si="3"/>
        <v>0</v>
      </c>
      <c r="U33" s="14">
        <f t="shared" si="4"/>
        <v>0</v>
      </c>
      <c r="V33" s="80">
        <f t="shared" si="5"/>
        <v>0</v>
      </c>
    </row>
    <row r="34" spans="1:22" hidden="1" x14ac:dyDescent="0.25">
      <c r="A34" s="75" t="s">
        <v>22</v>
      </c>
      <c r="B34" s="38">
        <v>1203</v>
      </c>
      <c r="C34" s="3" t="s">
        <v>34</v>
      </c>
      <c r="D34" s="3" t="s">
        <v>156</v>
      </c>
      <c r="E34" s="4" t="s">
        <v>85</v>
      </c>
      <c r="F34" s="4">
        <v>120316</v>
      </c>
      <c r="G34" s="4" t="s">
        <v>166</v>
      </c>
      <c r="H34" s="4">
        <f>Tabel1[[#This Row],[Stalkode]]+Tabel1[[#This Row],[Dyrekode]]</f>
        <v>121519</v>
      </c>
      <c r="I34" s="10">
        <v>0</v>
      </c>
      <c r="J34" s="3" t="s">
        <v>129</v>
      </c>
      <c r="K34" s="3"/>
      <c r="L34" s="15">
        <v>50.4</v>
      </c>
      <c r="M34" s="3">
        <f t="shared" si="6"/>
        <v>0</v>
      </c>
      <c r="N34" s="4">
        <v>5.0000000000000001E-3</v>
      </c>
      <c r="O34" s="3">
        <f t="shared" si="0"/>
        <v>0</v>
      </c>
      <c r="P34" s="14">
        <f t="shared" si="1"/>
        <v>0</v>
      </c>
      <c r="Q34" s="16">
        <v>9.7299999999999998E-2</v>
      </c>
      <c r="R34" s="14">
        <f t="shared" si="2"/>
        <v>0</v>
      </c>
      <c r="S34" s="3">
        <v>0.01</v>
      </c>
      <c r="T34" s="14">
        <f t="shared" si="3"/>
        <v>0</v>
      </c>
      <c r="U34" s="14">
        <f t="shared" si="4"/>
        <v>0</v>
      </c>
      <c r="V34" s="80">
        <f t="shared" si="5"/>
        <v>0</v>
      </c>
    </row>
    <row r="35" spans="1:22" hidden="1" x14ac:dyDescent="0.25">
      <c r="A35" s="75" t="s">
        <v>22</v>
      </c>
      <c r="B35" s="38">
        <v>1203</v>
      </c>
      <c r="C35" s="3" t="s">
        <v>34</v>
      </c>
      <c r="D35" s="3" t="s">
        <v>156</v>
      </c>
      <c r="E35" s="4" t="s">
        <v>84</v>
      </c>
      <c r="F35" s="4">
        <v>120312</v>
      </c>
      <c r="G35" s="4" t="s">
        <v>168</v>
      </c>
      <c r="H35" s="4">
        <f>Tabel1[[#This Row],[Stalkode]]+Tabel1[[#This Row],[Dyrekode]]</f>
        <v>121515</v>
      </c>
      <c r="I35" s="10">
        <v>0</v>
      </c>
      <c r="J35" s="3" t="s">
        <v>129</v>
      </c>
      <c r="K35" s="3"/>
      <c r="L35" s="15">
        <v>50.4</v>
      </c>
      <c r="M35" s="3">
        <f t="shared" si="6"/>
        <v>0</v>
      </c>
      <c r="N35" s="4">
        <v>5.0000000000000001E-3</v>
      </c>
      <c r="O35" s="3">
        <f t="shared" si="0"/>
        <v>0</v>
      </c>
      <c r="P35" s="14">
        <f t="shared" si="1"/>
        <v>0</v>
      </c>
      <c r="Q35" s="16">
        <v>9.7299999999999998E-2</v>
      </c>
      <c r="R35" s="14">
        <f t="shared" si="2"/>
        <v>0</v>
      </c>
      <c r="S35" s="3">
        <v>0.01</v>
      </c>
      <c r="T35" s="14">
        <f t="shared" si="3"/>
        <v>0</v>
      </c>
      <c r="U35" s="14">
        <f t="shared" si="4"/>
        <v>0</v>
      </c>
      <c r="V35" s="80">
        <f t="shared" si="5"/>
        <v>0</v>
      </c>
    </row>
    <row r="36" spans="1:22" hidden="1" x14ac:dyDescent="0.25">
      <c r="A36" s="75" t="s">
        <v>22</v>
      </c>
      <c r="B36" s="38">
        <v>1204</v>
      </c>
      <c r="C36" s="3" t="s">
        <v>185</v>
      </c>
      <c r="D36" s="3" t="s">
        <v>271</v>
      </c>
      <c r="E36" s="4" t="s">
        <v>89</v>
      </c>
      <c r="F36" s="4">
        <v>120402</v>
      </c>
      <c r="G36" s="4" t="s">
        <v>111</v>
      </c>
      <c r="H36" s="4">
        <f>Tabel1[[#This Row],[Stalkode]]+Tabel1[[#This Row],[Dyrekode]]</f>
        <v>121606</v>
      </c>
      <c r="I36" s="10">
        <v>0</v>
      </c>
      <c r="J36" s="5"/>
      <c r="K36" s="3" t="s">
        <v>111</v>
      </c>
      <c r="L36" s="15">
        <v>12.56</v>
      </c>
      <c r="M36" s="3">
        <f t="shared" si="6"/>
        <v>0</v>
      </c>
      <c r="N36" s="4">
        <v>0.01</v>
      </c>
      <c r="O36" s="3">
        <f t="shared" si="0"/>
        <v>0</v>
      </c>
      <c r="P36" s="14">
        <f t="shared" si="1"/>
        <v>0</v>
      </c>
      <c r="Q36" s="16">
        <v>9.7299999999999998E-2</v>
      </c>
      <c r="R36" s="14">
        <f t="shared" si="2"/>
        <v>0</v>
      </c>
      <c r="S36" s="3">
        <v>0.01</v>
      </c>
      <c r="T36" s="14">
        <f t="shared" si="3"/>
        <v>0</v>
      </c>
      <c r="U36" s="14">
        <f t="shared" si="4"/>
        <v>0</v>
      </c>
      <c r="V36" s="80">
        <f t="shared" si="5"/>
        <v>0</v>
      </c>
    </row>
    <row r="37" spans="1:22" hidden="1" x14ac:dyDescent="0.25">
      <c r="A37" s="75" t="s">
        <v>22</v>
      </c>
      <c r="B37" s="38">
        <v>1204</v>
      </c>
      <c r="C37" s="3" t="s">
        <v>184</v>
      </c>
      <c r="D37" s="3" t="s">
        <v>271</v>
      </c>
      <c r="E37" s="4" t="s">
        <v>8</v>
      </c>
      <c r="F37" s="4">
        <v>120401</v>
      </c>
      <c r="G37" s="4" t="s">
        <v>111</v>
      </c>
      <c r="H37" s="4">
        <f>Tabel1[[#This Row],[Stalkode]]+Tabel1[[#This Row],[Dyrekode]]</f>
        <v>121605</v>
      </c>
      <c r="I37" s="10">
        <v>485</v>
      </c>
      <c r="J37" s="5"/>
      <c r="K37" s="3" t="s">
        <v>111</v>
      </c>
      <c r="L37" s="15">
        <v>12.56</v>
      </c>
      <c r="M37" s="3">
        <f t="shared" si="6"/>
        <v>6091.6</v>
      </c>
      <c r="N37" s="4">
        <v>0.01</v>
      </c>
      <c r="O37" s="3">
        <f t="shared" si="0"/>
        <v>60.916000000000004</v>
      </c>
      <c r="P37" s="14">
        <f t="shared" si="1"/>
        <v>95.725142857142856</v>
      </c>
      <c r="Q37" s="16">
        <v>9.7299999999999998E-2</v>
      </c>
      <c r="R37" s="14">
        <f t="shared" si="2"/>
        <v>592.71267999999998</v>
      </c>
      <c r="S37" s="3">
        <v>0.01</v>
      </c>
      <c r="T37" s="14">
        <f t="shared" si="3"/>
        <v>5.9271267999999999</v>
      </c>
      <c r="U37" s="14">
        <f t="shared" si="4"/>
        <v>9.3140564000000001</v>
      </c>
      <c r="V37" s="80">
        <f t="shared" si="5"/>
        <v>0.10503919925714285</v>
      </c>
    </row>
    <row r="38" spans="1:22" hidden="1" x14ac:dyDescent="0.25">
      <c r="A38" s="75" t="s">
        <v>22</v>
      </c>
      <c r="B38" s="38">
        <v>1205</v>
      </c>
      <c r="C38" s="3" t="s">
        <v>36</v>
      </c>
      <c r="D38" s="3" t="s">
        <v>272</v>
      </c>
      <c r="E38" s="4" t="s">
        <v>4</v>
      </c>
      <c r="F38" s="4">
        <v>120501</v>
      </c>
      <c r="G38" s="4" t="s">
        <v>167</v>
      </c>
      <c r="H38" s="4">
        <f>Tabel1[[#This Row],[Stalkode]]+Tabel1[[#This Row],[Dyrekode]]</f>
        <v>121706</v>
      </c>
      <c r="I38" s="10">
        <v>5.1100000000000003</v>
      </c>
      <c r="J38" s="3" t="s">
        <v>127</v>
      </c>
      <c r="K38" s="3"/>
      <c r="L38" s="15">
        <v>23.5</v>
      </c>
      <c r="M38" s="3">
        <f t="shared" si="6"/>
        <v>120.08500000000001</v>
      </c>
      <c r="N38" s="4">
        <v>5.0000000000000001E-3</v>
      </c>
      <c r="O38" s="3">
        <f t="shared" si="0"/>
        <v>0.6004250000000001</v>
      </c>
      <c r="P38" s="14">
        <f t="shared" si="1"/>
        <v>0.94352500000000017</v>
      </c>
      <c r="Q38" s="16">
        <v>9.7299999999999998E-2</v>
      </c>
      <c r="R38" s="14">
        <f t="shared" si="2"/>
        <v>11.6842705</v>
      </c>
      <c r="S38" s="3">
        <v>0.01</v>
      </c>
      <c r="T38" s="14">
        <f t="shared" si="3"/>
        <v>0.11684270500000001</v>
      </c>
      <c r="U38" s="14">
        <f t="shared" si="4"/>
        <v>0.18360996500000001</v>
      </c>
      <c r="V38" s="80">
        <f t="shared" si="5"/>
        <v>1.1271349650000002E-3</v>
      </c>
    </row>
    <row r="39" spans="1:22" hidden="1" x14ac:dyDescent="0.25">
      <c r="A39" s="75" t="s">
        <v>22</v>
      </c>
      <c r="B39" s="38">
        <v>1205</v>
      </c>
      <c r="C39" s="3" t="s">
        <v>36</v>
      </c>
      <c r="D39" s="3" t="s">
        <v>272</v>
      </c>
      <c r="E39" s="4" t="s">
        <v>5</v>
      </c>
      <c r="F39" s="4">
        <v>120502</v>
      </c>
      <c r="G39" s="4" t="s">
        <v>167</v>
      </c>
      <c r="H39" s="4">
        <f>Tabel1[[#This Row],[Stalkode]]+Tabel1[[#This Row],[Dyrekode]]</f>
        <v>121707</v>
      </c>
      <c r="I39" s="10">
        <v>0</v>
      </c>
      <c r="J39" s="3" t="s">
        <v>129</v>
      </c>
      <c r="K39" s="3"/>
      <c r="L39" s="15">
        <v>23.5</v>
      </c>
      <c r="M39" s="3">
        <f t="shared" ref="M39:M70" si="7">I39*L39</f>
        <v>0</v>
      </c>
      <c r="N39" s="4">
        <v>5.0000000000000001E-3</v>
      </c>
      <c r="O39" s="3">
        <f t="shared" ref="O39:O70" si="8">M39*N39</f>
        <v>0</v>
      </c>
      <c r="P39" s="14">
        <f t="shared" ref="P39:P70" si="9">O39*44/28</f>
        <v>0</v>
      </c>
      <c r="Q39" s="16">
        <v>9.7299999999999998E-2</v>
      </c>
      <c r="R39" s="14">
        <f t="shared" ref="R39:R70" si="10">M39*Q39</f>
        <v>0</v>
      </c>
      <c r="S39" s="3">
        <v>0.01</v>
      </c>
      <c r="T39" s="14">
        <f t="shared" ref="T39:T70" si="11">R39*S39</f>
        <v>0</v>
      </c>
      <c r="U39" s="14">
        <f t="shared" ref="U39:U70" si="12">T39*44/28</f>
        <v>0</v>
      </c>
      <c r="V39" s="80">
        <f t="shared" si="5"/>
        <v>0</v>
      </c>
    </row>
    <row r="40" spans="1:22" hidden="1" x14ac:dyDescent="0.25">
      <c r="A40" s="75" t="s">
        <v>22</v>
      </c>
      <c r="B40" s="38">
        <v>1205</v>
      </c>
      <c r="C40" s="3" t="s">
        <v>36</v>
      </c>
      <c r="D40" s="3" t="s">
        <v>272</v>
      </c>
      <c r="E40" s="4" t="s">
        <v>89</v>
      </c>
      <c r="F40" s="4">
        <v>120504</v>
      </c>
      <c r="G40" s="4" t="s">
        <v>111</v>
      </c>
      <c r="H40" s="4">
        <f>Tabel1[[#This Row],[Stalkode]]+Tabel1[[#This Row],[Dyrekode]]</f>
        <v>121709</v>
      </c>
      <c r="I40" s="10">
        <v>139.69</v>
      </c>
      <c r="J40" s="5"/>
      <c r="K40" s="3" t="s">
        <v>111</v>
      </c>
      <c r="L40" s="15">
        <v>23.5</v>
      </c>
      <c r="M40" s="3">
        <f t="shared" si="7"/>
        <v>3282.7150000000001</v>
      </c>
      <c r="N40" s="4">
        <v>0.01</v>
      </c>
      <c r="O40" s="3">
        <f t="shared" si="8"/>
        <v>32.827150000000003</v>
      </c>
      <c r="P40" s="14">
        <f t="shared" si="9"/>
        <v>51.585521428571433</v>
      </c>
      <c r="Q40" s="16">
        <v>9.7299999999999998E-2</v>
      </c>
      <c r="R40" s="14">
        <f t="shared" si="10"/>
        <v>319.40816949999999</v>
      </c>
      <c r="S40" s="3">
        <v>0.01</v>
      </c>
      <c r="T40" s="14">
        <f t="shared" si="11"/>
        <v>3.1940816949999999</v>
      </c>
      <c r="U40" s="14">
        <f t="shared" si="12"/>
        <v>5.0192712349999997</v>
      </c>
      <c r="V40" s="80">
        <f t="shared" si="5"/>
        <v>5.6604792663571428E-2</v>
      </c>
    </row>
    <row r="41" spans="1:22" hidden="1" x14ac:dyDescent="0.25">
      <c r="A41" s="75" t="s">
        <v>22</v>
      </c>
      <c r="B41" s="38">
        <v>1205</v>
      </c>
      <c r="C41" s="3" t="s">
        <v>36</v>
      </c>
      <c r="D41" s="3" t="s">
        <v>272</v>
      </c>
      <c r="E41" s="4" t="s">
        <v>83</v>
      </c>
      <c r="F41" s="4">
        <v>120503</v>
      </c>
      <c r="G41" s="4" t="s">
        <v>111</v>
      </c>
      <c r="H41" s="4">
        <f>Tabel1[[#This Row],[Stalkode]]+Tabel1[[#This Row],[Dyrekode]]</f>
        <v>121708</v>
      </c>
      <c r="I41" s="10">
        <v>376.81</v>
      </c>
      <c r="J41" s="5"/>
      <c r="K41" s="3" t="s">
        <v>111</v>
      </c>
      <c r="L41" s="15">
        <v>23.5</v>
      </c>
      <c r="M41" s="3">
        <f t="shared" si="7"/>
        <v>8855.0349999999999</v>
      </c>
      <c r="N41" s="4">
        <v>0.01</v>
      </c>
      <c r="O41" s="3">
        <f t="shared" si="8"/>
        <v>88.550349999999995</v>
      </c>
      <c r="P41" s="14">
        <f t="shared" si="9"/>
        <v>139.15054999999998</v>
      </c>
      <c r="Q41" s="16">
        <v>9.7299999999999998E-2</v>
      </c>
      <c r="R41" s="14">
        <f t="shared" si="10"/>
        <v>861.59490549999998</v>
      </c>
      <c r="S41" s="3">
        <v>0.01</v>
      </c>
      <c r="T41" s="14">
        <f t="shared" si="11"/>
        <v>8.6159490549999997</v>
      </c>
      <c r="U41" s="14">
        <f t="shared" si="12"/>
        <v>13.539348515</v>
      </c>
      <c r="V41" s="80">
        <f t="shared" si="5"/>
        <v>0.15268989851499998</v>
      </c>
    </row>
    <row r="42" spans="1:22" hidden="1" x14ac:dyDescent="0.25">
      <c r="A42" s="75" t="s">
        <v>22</v>
      </c>
      <c r="B42" s="38">
        <v>1205</v>
      </c>
      <c r="C42" s="3" t="s">
        <v>36</v>
      </c>
      <c r="D42" s="3" t="s">
        <v>272</v>
      </c>
      <c r="E42" s="4" t="s">
        <v>9</v>
      </c>
      <c r="F42" s="4">
        <v>120505</v>
      </c>
      <c r="G42" s="4" t="s">
        <v>111</v>
      </c>
      <c r="H42" s="4">
        <f>Tabel1[[#This Row],[Stalkode]]+Tabel1[[#This Row],[Dyrekode]]</f>
        <v>121710</v>
      </c>
      <c r="I42" s="10">
        <v>0</v>
      </c>
      <c r="J42" s="3" t="s">
        <v>129</v>
      </c>
      <c r="K42" s="3"/>
      <c r="L42" s="15">
        <v>23.5</v>
      </c>
      <c r="M42" s="3">
        <f t="shared" si="7"/>
        <v>0</v>
      </c>
      <c r="N42" s="4">
        <v>5.0000000000000001E-3</v>
      </c>
      <c r="O42" s="3">
        <f t="shared" si="8"/>
        <v>0</v>
      </c>
      <c r="P42" s="14">
        <f t="shared" si="9"/>
        <v>0</v>
      </c>
      <c r="Q42" s="16">
        <v>9.7299999999999998E-2</v>
      </c>
      <c r="R42" s="14">
        <f t="shared" si="10"/>
        <v>0</v>
      </c>
      <c r="S42" s="3">
        <v>0.01</v>
      </c>
      <c r="T42" s="14">
        <f t="shared" si="11"/>
        <v>0</v>
      </c>
      <c r="U42" s="14">
        <f t="shared" si="12"/>
        <v>0</v>
      </c>
      <c r="V42" s="80">
        <f t="shared" si="5"/>
        <v>0</v>
      </c>
    </row>
    <row r="43" spans="1:22" hidden="1" x14ac:dyDescent="0.25">
      <c r="A43" s="75" t="s">
        <v>22</v>
      </c>
      <c r="B43" s="38">
        <v>1205</v>
      </c>
      <c r="C43" s="3" t="s">
        <v>36</v>
      </c>
      <c r="D43" s="3" t="s">
        <v>272</v>
      </c>
      <c r="E43" s="4" t="s">
        <v>87</v>
      </c>
      <c r="F43" s="4">
        <v>120507</v>
      </c>
      <c r="G43" s="4" t="s">
        <v>111</v>
      </c>
      <c r="H43" s="4">
        <f>Tabel1[[#This Row],[Stalkode]]+Tabel1[[#This Row],[Dyrekode]]</f>
        <v>121712</v>
      </c>
      <c r="I43" s="10">
        <v>0</v>
      </c>
      <c r="J43" s="3" t="s">
        <v>129</v>
      </c>
      <c r="K43" s="3"/>
      <c r="L43" s="15">
        <v>23.5</v>
      </c>
      <c r="M43" s="3">
        <f t="shared" si="7"/>
        <v>0</v>
      </c>
      <c r="N43" s="4">
        <v>5.0000000000000001E-3</v>
      </c>
      <c r="O43" s="3">
        <f t="shared" si="8"/>
        <v>0</v>
      </c>
      <c r="P43" s="14">
        <f t="shared" si="9"/>
        <v>0</v>
      </c>
      <c r="Q43" s="16">
        <v>9.7299999999999998E-2</v>
      </c>
      <c r="R43" s="14">
        <f t="shared" si="10"/>
        <v>0</v>
      </c>
      <c r="S43" s="3">
        <v>0.01</v>
      </c>
      <c r="T43" s="14">
        <f t="shared" si="11"/>
        <v>0</v>
      </c>
      <c r="U43" s="14">
        <f t="shared" si="12"/>
        <v>0</v>
      </c>
      <c r="V43" s="80">
        <f t="shared" si="5"/>
        <v>0</v>
      </c>
    </row>
    <row r="44" spans="1:22" hidden="1" x14ac:dyDescent="0.25">
      <c r="A44" s="75" t="s">
        <v>22</v>
      </c>
      <c r="B44" s="38">
        <v>1205</v>
      </c>
      <c r="C44" s="3" t="s">
        <v>36</v>
      </c>
      <c r="D44" s="3" t="s">
        <v>272</v>
      </c>
      <c r="E44" s="4" t="s">
        <v>88</v>
      </c>
      <c r="F44" s="4">
        <v>120506</v>
      </c>
      <c r="G44" s="4" t="s">
        <v>111</v>
      </c>
      <c r="H44" s="4">
        <f>Tabel1[[#This Row],[Stalkode]]+Tabel1[[#This Row],[Dyrekode]]</f>
        <v>121711</v>
      </c>
      <c r="I44" s="10">
        <v>0</v>
      </c>
      <c r="J44" s="3" t="s">
        <v>129</v>
      </c>
      <c r="K44" s="3"/>
      <c r="L44" s="15">
        <v>23.5</v>
      </c>
      <c r="M44" s="3">
        <f t="shared" si="7"/>
        <v>0</v>
      </c>
      <c r="N44" s="4">
        <v>5.0000000000000001E-3</v>
      </c>
      <c r="O44" s="3">
        <f t="shared" si="8"/>
        <v>0</v>
      </c>
      <c r="P44" s="14">
        <f t="shared" si="9"/>
        <v>0</v>
      </c>
      <c r="Q44" s="16">
        <v>9.7299999999999998E-2</v>
      </c>
      <c r="R44" s="14">
        <f t="shared" si="10"/>
        <v>0</v>
      </c>
      <c r="S44" s="3">
        <v>0.01</v>
      </c>
      <c r="T44" s="14">
        <f t="shared" si="11"/>
        <v>0</v>
      </c>
      <c r="U44" s="14">
        <f t="shared" si="12"/>
        <v>0</v>
      </c>
      <c r="V44" s="80">
        <f t="shared" si="5"/>
        <v>0</v>
      </c>
    </row>
    <row r="45" spans="1:22" hidden="1" x14ac:dyDescent="0.25">
      <c r="A45" s="75" t="s">
        <v>22</v>
      </c>
      <c r="B45" s="38">
        <v>1205</v>
      </c>
      <c r="C45" s="3" t="s">
        <v>36</v>
      </c>
      <c r="D45" s="3" t="s">
        <v>272</v>
      </c>
      <c r="E45" s="4" t="s">
        <v>6</v>
      </c>
      <c r="F45" s="4">
        <v>120510</v>
      </c>
      <c r="G45" s="4" t="s">
        <v>166</v>
      </c>
      <c r="H45" s="4">
        <f>Tabel1[[#This Row],[Stalkode]]+Tabel1[[#This Row],[Dyrekode]]</f>
        <v>121715</v>
      </c>
      <c r="I45" s="10">
        <v>0</v>
      </c>
      <c r="J45" s="3" t="s">
        <v>129</v>
      </c>
      <c r="K45" s="3"/>
      <c r="L45" s="15">
        <v>23.5</v>
      </c>
      <c r="M45" s="3">
        <f t="shared" si="7"/>
        <v>0</v>
      </c>
      <c r="N45" s="4">
        <v>5.0000000000000001E-3</v>
      </c>
      <c r="O45" s="3">
        <f t="shared" si="8"/>
        <v>0</v>
      </c>
      <c r="P45" s="14">
        <f t="shared" si="9"/>
        <v>0</v>
      </c>
      <c r="Q45" s="16">
        <v>9.7299999999999998E-2</v>
      </c>
      <c r="R45" s="14">
        <f t="shared" si="10"/>
        <v>0</v>
      </c>
      <c r="S45" s="3">
        <v>0.01</v>
      </c>
      <c r="T45" s="14">
        <f t="shared" si="11"/>
        <v>0</v>
      </c>
      <c r="U45" s="14">
        <f t="shared" si="12"/>
        <v>0</v>
      </c>
      <c r="V45" s="80">
        <f t="shared" si="5"/>
        <v>0</v>
      </c>
    </row>
    <row r="46" spans="1:22" hidden="1" x14ac:dyDescent="0.25">
      <c r="A46" s="75" t="s">
        <v>22</v>
      </c>
      <c r="B46" s="38">
        <v>1205</v>
      </c>
      <c r="C46" s="3" t="s">
        <v>36</v>
      </c>
      <c r="D46" s="3" t="s">
        <v>272</v>
      </c>
      <c r="E46" s="4" t="s">
        <v>81</v>
      </c>
      <c r="F46" s="4">
        <v>120512</v>
      </c>
      <c r="G46" s="4" t="s">
        <v>166</v>
      </c>
      <c r="H46" s="4">
        <f>Tabel1[[#This Row],[Stalkode]]+Tabel1[[#This Row],[Dyrekode]]</f>
        <v>121717</v>
      </c>
      <c r="I46" s="10">
        <v>0</v>
      </c>
      <c r="J46" s="3" t="s">
        <v>129</v>
      </c>
      <c r="K46" s="3"/>
      <c r="L46" s="15">
        <v>23.5</v>
      </c>
      <c r="M46" s="3">
        <f t="shared" si="7"/>
        <v>0</v>
      </c>
      <c r="N46" s="4">
        <v>5.0000000000000001E-3</v>
      </c>
      <c r="O46" s="3">
        <f t="shared" si="8"/>
        <v>0</v>
      </c>
      <c r="P46" s="14">
        <f t="shared" si="9"/>
        <v>0</v>
      </c>
      <c r="Q46" s="16">
        <v>9.7299999999999998E-2</v>
      </c>
      <c r="R46" s="14">
        <f t="shared" si="10"/>
        <v>0</v>
      </c>
      <c r="S46" s="3">
        <v>0.01</v>
      </c>
      <c r="T46" s="14">
        <f t="shared" si="11"/>
        <v>0</v>
      </c>
      <c r="U46" s="14">
        <f t="shared" si="12"/>
        <v>0</v>
      </c>
      <c r="V46" s="80">
        <f t="shared" si="5"/>
        <v>0</v>
      </c>
    </row>
    <row r="47" spans="1:22" hidden="1" x14ac:dyDescent="0.25">
      <c r="A47" s="75" t="s">
        <v>22</v>
      </c>
      <c r="B47" s="38">
        <v>1205</v>
      </c>
      <c r="C47" s="3" t="s">
        <v>36</v>
      </c>
      <c r="D47" s="3" t="s">
        <v>272</v>
      </c>
      <c r="E47" s="4" t="s">
        <v>7</v>
      </c>
      <c r="F47" s="4">
        <v>120511</v>
      </c>
      <c r="G47" s="4" t="s">
        <v>166</v>
      </c>
      <c r="H47" s="4">
        <f>Tabel1[[#This Row],[Stalkode]]+Tabel1[[#This Row],[Dyrekode]]</f>
        <v>121716</v>
      </c>
      <c r="I47" s="10">
        <v>0</v>
      </c>
      <c r="J47" s="3" t="s">
        <v>129</v>
      </c>
      <c r="K47" s="3"/>
      <c r="L47" s="15">
        <v>23.5</v>
      </c>
      <c r="M47" s="3">
        <f t="shared" si="7"/>
        <v>0</v>
      </c>
      <c r="N47" s="4">
        <v>5.0000000000000001E-3</v>
      </c>
      <c r="O47" s="3">
        <f t="shared" si="8"/>
        <v>0</v>
      </c>
      <c r="P47" s="14">
        <f t="shared" si="9"/>
        <v>0</v>
      </c>
      <c r="Q47" s="16">
        <v>9.7299999999999998E-2</v>
      </c>
      <c r="R47" s="14">
        <f t="shared" si="10"/>
        <v>0</v>
      </c>
      <c r="S47" s="3">
        <v>0.01</v>
      </c>
      <c r="T47" s="14">
        <f t="shared" si="11"/>
        <v>0</v>
      </c>
      <c r="U47" s="14">
        <f t="shared" si="12"/>
        <v>0</v>
      </c>
      <c r="V47" s="80">
        <f t="shared" si="5"/>
        <v>0</v>
      </c>
    </row>
    <row r="48" spans="1:22" hidden="1" x14ac:dyDescent="0.25">
      <c r="A48" s="75" t="s">
        <v>22</v>
      </c>
      <c r="B48" s="38">
        <v>1205</v>
      </c>
      <c r="C48" s="3" t="s">
        <v>36</v>
      </c>
      <c r="D48" s="3" t="s">
        <v>272</v>
      </c>
      <c r="E48" s="4" t="s">
        <v>85</v>
      </c>
      <c r="F48" s="4">
        <v>120519</v>
      </c>
      <c r="G48" s="4" t="s">
        <v>166</v>
      </c>
      <c r="H48" s="4">
        <f>Tabel1[[#This Row],[Stalkode]]+Tabel1[[#This Row],[Dyrekode]]</f>
        <v>121724</v>
      </c>
      <c r="I48" s="10">
        <v>0</v>
      </c>
      <c r="J48" s="3" t="s">
        <v>129</v>
      </c>
      <c r="K48" s="3"/>
      <c r="L48" s="15">
        <v>23.5</v>
      </c>
      <c r="M48" s="3">
        <f t="shared" si="7"/>
        <v>0</v>
      </c>
      <c r="N48" s="4">
        <v>5.0000000000000001E-3</v>
      </c>
      <c r="O48" s="3">
        <f t="shared" si="8"/>
        <v>0</v>
      </c>
      <c r="P48" s="14">
        <f t="shared" si="9"/>
        <v>0</v>
      </c>
      <c r="Q48" s="16">
        <v>9.7299999999999998E-2</v>
      </c>
      <c r="R48" s="14">
        <f t="shared" si="10"/>
        <v>0</v>
      </c>
      <c r="S48" s="3">
        <v>0.01</v>
      </c>
      <c r="T48" s="14">
        <f t="shared" si="11"/>
        <v>0</v>
      </c>
      <c r="U48" s="14">
        <f t="shared" si="12"/>
        <v>0</v>
      </c>
      <c r="V48" s="80">
        <f t="shared" si="5"/>
        <v>0</v>
      </c>
    </row>
    <row r="49" spans="1:22" hidden="1" x14ac:dyDescent="0.25">
      <c r="A49" s="75" t="s">
        <v>22</v>
      </c>
      <c r="B49" s="38">
        <v>1205</v>
      </c>
      <c r="C49" s="3" t="s">
        <v>36</v>
      </c>
      <c r="D49" s="3" t="s">
        <v>272</v>
      </c>
      <c r="E49" s="4" t="s">
        <v>84</v>
      </c>
      <c r="F49" s="4">
        <v>120509</v>
      </c>
      <c r="G49" s="4" t="s">
        <v>168</v>
      </c>
      <c r="H49" s="4">
        <f>Tabel1[[#This Row],[Stalkode]]+Tabel1[[#This Row],[Dyrekode]]</f>
        <v>121714</v>
      </c>
      <c r="I49" s="10">
        <v>0</v>
      </c>
      <c r="J49" s="3" t="s">
        <v>129</v>
      </c>
      <c r="K49" s="3"/>
      <c r="L49" s="15">
        <v>23.5</v>
      </c>
      <c r="M49" s="3">
        <f t="shared" si="7"/>
        <v>0</v>
      </c>
      <c r="N49" s="4">
        <v>5.0000000000000001E-3</v>
      </c>
      <c r="O49" s="3">
        <f t="shared" si="8"/>
        <v>0</v>
      </c>
      <c r="P49" s="14">
        <f t="shared" si="9"/>
        <v>0</v>
      </c>
      <c r="Q49" s="16">
        <v>9.7299999999999998E-2</v>
      </c>
      <c r="R49" s="14">
        <f t="shared" si="10"/>
        <v>0</v>
      </c>
      <c r="S49" s="3">
        <v>0.01</v>
      </c>
      <c r="T49" s="14">
        <f t="shared" si="11"/>
        <v>0</v>
      </c>
      <c r="U49" s="14">
        <f t="shared" si="12"/>
        <v>0</v>
      </c>
      <c r="V49" s="80">
        <f t="shared" si="5"/>
        <v>0</v>
      </c>
    </row>
    <row r="50" spans="1:22" hidden="1" x14ac:dyDescent="0.25">
      <c r="A50" s="74" t="s">
        <v>22</v>
      </c>
      <c r="B50" s="37">
        <v>1206</v>
      </c>
      <c r="C50" s="4" t="s">
        <v>45</v>
      </c>
      <c r="D50" s="4" t="s">
        <v>153</v>
      </c>
      <c r="E50" s="4" t="s">
        <v>4</v>
      </c>
      <c r="F50" s="4">
        <v>120601</v>
      </c>
      <c r="G50" s="4" t="s">
        <v>167</v>
      </c>
      <c r="H50" s="4">
        <f>Tabel1[[#This Row],[Stalkode]]+Tabel1[[#This Row],[Dyrekode]]</f>
        <v>121807</v>
      </c>
      <c r="I50" s="10">
        <v>0</v>
      </c>
      <c r="J50" s="4" t="s">
        <v>127</v>
      </c>
      <c r="K50" s="4"/>
      <c r="L50" s="15">
        <v>50.4</v>
      </c>
      <c r="M50" s="3">
        <f t="shared" si="7"/>
        <v>0</v>
      </c>
      <c r="N50" s="4">
        <v>5.0000000000000001E-3</v>
      </c>
      <c r="O50" s="3">
        <f t="shared" si="8"/>
        <v>0</v>
      </c>
      <c r="P50" s="14">
        <f t="shared" si="9"/>
        <v>0</v>
      </c>
      <c r="Q50" s="16">
        <v>9.7299999999999998E-2</v>
      </c>
      <c r="R50" s="14">
        <f t="shared" si="10"/>
        <v>0</v>
      </c>
      <c r="S50" s="3">
        <v>0.01</v>
      </c>
      <c r="T50" s="14">
        <f t="shared" si="11"/>
        <v>0</v>
      </c>
      <c r="U50" s="14">
        <f t="shared" si="12"/>
        <v>0</v>
      </c>
      <c r="V50" s="80">
        <f t="shared" si="5"/>
        <v>0</v>
      </c>
    </row>
    <row r="51" spans="1:22" hidden="1" x14ac:dyDescent="0.25">
      <c r="A51" s="74" t="s">
        <v>22</v>
      </c>
      <c r="B51" s="37">
        <v>1206</v>
      </c>
      <c r="C51" s="4" t="s">
        <v>45</v>
      </c>
      <c r="D51" s="4" t="s">
        <v>153</v>
      </c>
      <c r="E51" s="4" t="s">
        <v>5</v>
      </c>
      <c r="F51" s="4">
        <v>120602</v>
      </c>
      <c r="G51" s="4" t="s">
        <v>167</v>
      </c>
      <c r="H51" s="4">
        <f>Tabel1[[#This Row],[Stalkode]]+Tabel1[[#This Row],[Dyrekode]]</f>
        <v>121808</v>
      </c>
      <c r="I51" s="10">
        <v>0</v>
      </c>
      <c r="J51" s="4" t="s">
        <v>129</v>
      </c>
      <c r="K51" s="4"/>
      <c r="L51" s="15">
        <v>50.4</v>
      </c>
      <c r="M51" s="3">
        <f t="shared" si="7"/>
        <v>0</v>
      </c>
      <c r="N51" s="4">
        <v>5.0000000000000001E-3</v>
      </c>
      <c r="O51" s="3">
        <f t="shared" si="8"/>
        <v>0</v>
      </c>
      <c r="P51" s="14">
        <f t="shared" si="9"/>
        <v>0</v>
      </c>
      <c r="Q51" s="16">
        <v>9.7299999999999998E-2</v>
      </c>
      <c r="R51" s="14">
        <f t="shared" si="10"/>
        <v>0</v>
      </c>
      <c r="S51" s="3">
        <v>0.01</v>
      </c>
      <c r="T51" s="14">
        <f t="shared" si="11"/>
        <v>0</v>
      </c>
      <c r="U51" s="14">
        <f t="shared" si="12"/>
        <v>0</v>
      </c>
      <c r="V51" s="80">
        <f t="shared" si="5"/>
        <v>0</v>
      </c>
    </row>
    <row r="52" spans="1:22" hidden="1" x14ac:dyDescent="0.25">
      <c r="A52" s="74" t="s">
        <v>22</v>
      </c>
      <c r="B52" s="37">
        <v>1206</v>
      </c>
      <c r="C52" s="4" t="s">
        <v>45</v>
      </c>
      <c r="D52" s="4" t="s">
        <v>153</v>
      </c>
      <c r="E52" s="4" t="s">
        <v>89</v>
      </c>
      <c r="F52" s="4">
        <v>120604</v>
      </c>
      <c r="G52" s="4" t="s">
        <v>111</v>
      </c>
      <c r="H52" s="4">
        <f>Tabel1[[#This Row],[Stalkode]]+Tabel1[[#This Row],[Dyrekode]]</f>
        <v>121810</v>
      </c>
      <c r="I52" s="10">
        <v>0</v>
      </c>
      <c r="J52" s="6"/>
      <c r="K52" s="4" t="s">
        <v>111</v>
      </c>
      <c r="L52" s="15">
        <v>50.4</v>
      </c>
      <c r="M52" s="3">
        <f t="shared" si="7"/>
        <v>0</v>
      </c>
      <c r="N52" s="4">
        <v>0.01</v>
      </c>
      <c r="O52" s="3">
        <f t="shared" si="8"/>
        <v>0</v>
      </c>
      <c r="P52" s="14">
        <f t="shared" si="9"/>
        <v>0</v>
      </c>
      <c r="Q52" s="16">
        <v>9.7299999999999998E-2</v>
      </c>
      <c r="R52" s="14">
        <f t="shared" si="10"/>
        <v>0</v>
      </c>
      <c r="S52" s="3">
        <v>0.01</v>
      </c>
      <c r="T52" s="14">
        <f t="shared" si="11"/>
        <v>0</v>
      </c>
      <c r="U52" s="14">
        <f t="shared" si="12"/>
        <v>0</v>
      </c>
      <c r="V52" s="80">
        <f t="shared" si="5"/>
        <v>0</v>
      </c>
    </row>
    <row r="53" spans="1:22" hidden="1" x14ac:dyDescent="0.25">
      <c r="A53" s="74" t="s">
        <v>22</v>
      </c>
      <c r="B53" s="37">
        <v>1206</v>
      </c>
      <c r="C53" s="4" t="s">
        <v>45</v>
      </c>
      <c r="D53" s="4" t="s">
        <v>153</v>
      </c>
      <c r="E53" s="4" t="s">
        <v>83</v>
      </c>
      <c r="F53" s="4">
        <v>120603</v>
      </c>
      <c r="G53" s="4" t="s">
        <v>111</v>
      </c>
      <c r="H53" s="4">
        <f>Tabel1[[#This Row],[Stalkode]]+Tabel1[[#This Row],[Dyrekode]]</f>
        <v>121809</v>
      </c>
      <c r="I53" s="10">
        <v>9.8699999999999992</v>
      </c>
      <c r="J53" s="6"/>
      <c r="K53" s="4" t="s">
        <v>111</v>
      </c>
      <c r="L53" s="15">
        <v>50.4</v>
      </c>
      <c r="M53" s="3">
        <f t="shared" si="7"/>
        <v>497.44799999999992</v>
      </c>
      <c r="N53" s="4">
        <v>0.01</v>
      </c>
      <c r="O53" s="3">
        <f t="shared" si="8"/>
        <v>4.9744799999999989</v>
      </c>
      <c r="P53" s="14">
        <f t="shared" si="9"/>
        <v>7.8170399999999987</v>
      </c>
      <c r="Q53" s="16">
        <v>9.7299999999999998E-2</v>
      </c>
      <c r="R53" s="14">
        <f t="shared" si="10"/>
        <v>48.401690399999993</v>
      </c>
      <c r="S53" s="3">
        <v>0.01</v>
      </c>
      <c r="T53" s="14">
        <f t="shared" si="11"/>
        <v>0.48401690399999991</v>
      </c>
      <c r="U53" s="14">
        <f t="shared" si="12"/>
        <v>0.76059799199999989</v>
      </c>
      <c r="V53" s="80">
        <f t="shared" si="5"/>
        <v>8.5776379919999986E-3</v>
      </c>
    </row>
    <row r="54" spans="1:22" s="18" customFormat="1" hidden="1" x14ac:dyDescent="0.25">
      <c r="A54" s="37" t="s">
        <v>22</v>
      </c>
      <c r="B54" s="37">
        <v>1206</v>
      </c>
      <c r="C54" s="4" t="s">
        <v>45</v>
      </c>
      <c r="D54" s="4" t="s">
        <v>153</v>
      </c>
      <c r="E54" s="4" t="s">
        <v>9</v>
      </c>
      <c r="F54" s="4">
        <v>120605</v>
      </c>
      <c r="G54" s="4" t="s">
        <v>111</v>
      </c>
      <c r="H54" s="4">
        <f>Tabel1[[#This Row],[Stalkode]]+Tabel1[[#This Row],[Dyrekode]]</f>
        <v>121811</v>
      </c>
      <c r="I54" s="10">
        <v>0</v>
      </c>
      <c r="J54" s="4" t="s">
        <v>129</v>
      </c>
      <c r="K54" s="4" t="s">
        <v>111</v>
      </c>
      <c r="L54" s="15">
        <f>88.9/100</f>
        <v>0.88900000000000001</v>
      </c>
      <c r="M54" s="4">
        <f t="shared" si="7"/>
        <v>0</v>
      </c>
      <c r="N54" s="4">
        <v>5.0000000000000001E-3</v>
      </c>
      <c r="O54" s="4">
        <f t="shared" si="8"/>
        <v>0</v>
      </c>
      <c r="P54" s="15">
        <f t="shared" si="9"/>
        <v>0</v>
      </c>
      <c r="Q54" s="16">
        <v>9.7299999999999998E-2</v>
      </c>
      <c r="R54" s="15">
        <f t="shared" si="10"/>
        <v>0</v>
      </c>
      <c r="S54" s="3">
        <v>0.01</v>
      </c>
      <c r="T54" s="15">
        <f t="shared" si="11"/>
        <v>0</v>
      </c>
      <c r="U54" s="15">
        <f t="shared" si="12"/>
        <v>0</v>
      </c>
      <c r="V54" s="80">
        <f t="shared" si="5"/>
        <v>0</v>
      </c>
    </row>
    <row r="55" spans="1:22" s="18" customFormat="1" hidden="1" x14ac:dyDescent="0.25">
      <c r="A55" s="37" t="s">
        <v>22</v>
      </c>
      <c r="B55" s="37">
        <v>1206</v>
      </c>
      <c r="C55" s="4" t="s">
        <v>45</v>
      </c>
      <c r="D55" s="4" t="s">
        <v>153</v>
      </c>
      <c r="E55" s="4" t="s">
        <v>87</v>
      </c>
      <c r="F55" s="4">
        <v>120607</v>
      </c>
      <c r="G55" s="4" t="s">
        <v>111</v>
      </c>
      <c r="H55" s="4">
        <f>Tabel1[[#This Row],[Stalkode]]+Tabel1[[#This Row],[Dyrekode]]</f>
        <v>121813</v>
      </c>
      <c r="I55" s="10">
        <v>0</v>
      </c>
      <c r="J55" s="4" t="s">
        <v>129</v>
      </c>
      <c r="K55" s="4" t="s">
        <v>111</v>
      </c>
      <c r="L55" s="15">
        <f>88.9/100</f>
        <v>0.88900000000000001</v>
      </c>
      <c r="M55" s="4">
        <f t="shared" si="7"/>
        <v>0</v>
      </c>
      <c r="N55" s="4">
        <v>5.0000000000000001E-3</v>
      </c>
      <c r="O55" s="4">
        <f t="shared" si="8"/>
        <v>0</v>
      </c>
      <c r="P55" s="15">
        <f t="shared" si="9"/>
        <v>0</v>
      </c>
      <c r="Q55" s="16">
        <v>9.7299999999999998E-2</v>
      </c>
      <c r="R55" s="15">
        <f t="shared" si="10"/>
        <v>0</v>
      </c>
      <c r="S55" s="3">
        <v>0.01</v>
      </c>
      <c r="T55" s="15">
        <f t="shared" si="11"/>
        <v>0</v>
      </c>
      <c r="U55" s="15">
        <f t="shared" si="12"/>
        <v>0</v>
      </c>
      <c r="V55" s="80">
        <f t="shared" si="5"/>
        <v>0</v>
      </c>
    </row>
    <row r="56" spans="1:22" hidden="1" x14ac:dyDescent="0.25">
      <c r="A56" s="74" t="s">
        <v>22</v>
      </c>
      <c r="B56" s="37">
        <v>1206</v>
      </c>
      <c r="C56" s="4" t="s">
        <v>45</v>
      </c>
      <c r="D56" s="4" t="s">
        <v>153</v>
      </c>
      <c r="E56" s="4" t="s">
        <v>88</v>
      </c>
      <c r="F56" s="4">
        <v>120606</v>
      </c>
      <c r="G56" s="4" t="s">
        <v>111</v>
      </c>
      <c r="H56" s="4">
        <f>Tabel1[[#This Row],[Stalkode]]+Tabel1[[#This Row],[Dyrekode]]</f>
        <v>121812</v>
      </c>
      <c r="I56" s="10">
        <v>0</v>
      </c>
      <c r="J56" s="4" t="s">
        <v>129</v>
      </c>
      <c r="K56" s="4"/>
      <c r="L56" s="15">
        <v>50.4</v>
      </c>
      <c r="M56" s="3">
        <f t="shared" si="7"/>
        <v>0</v>
      </c>
      <c r="N56" s="4">
        <v>5.0000000000000001E-3</v>
      </c>
      <c r="O56" s="3">
        <f t="shared" si="8"/>
        <v>0</v>
      </c>
      <c r="P56" s="14">
        <f t="shared" si="9"/>
        <v>0</v>
      </c>
      <c r="Q56" s="16">
        <v>9.7299999999999998E-2</v>
      </c>
      <c r="R56" s="14">
        <f t="shared" si="10"/>
        <v>0</v>
      </c>
      <c r="S56" s="3">
        <v>0.01</v>
      </c>
      <c r="T56" s="14">
        <f t="shared" si="11"/>
        <v>0</v>
      </c>
      <c r="U56" s="14">
        <f t="shared" si="12"/>
        <v>0</v>
      </c>
      <c r="V56" s="80">
        <f>(P56+U56)/1000</f>
        <v>0</v>
      </c>
    </row>
    <row r="57" spans="1:22" hidden="1" x14ac:dyDescent="0.25">
      <c r="A57" s="74" t="s">
        <v>22</v>
      </c>
      <c r="B57" s="37">
        <v>1206</v>
      </c>
      <c r="C57" s="4" t="s">
        <v>45</v>
      </c>
      <c r="D57" s="4" t="s">
        <v>153</v>
      </c>
      <c r="E57" s="4" t="s">
        <v>6</v>
      </c>
      <c r="F57" s="4">
        <v>120610</v>
      </c>
      <c r="G57" s="4" t="s">
        <v>166</v>
      </c>
      <c r="H57" s="4">
        <f>Tabel1[[#This Row],[Stalkode]]+Tabel1[[#This Row],[Dyrekode]]</f>
        <v>121816</v>
      </c>
      <c r="I57" s="10">
        <v>0</v>
      </c>
      <c r="J57" s="4" t="s">
        <v>129</v>
      </c>
      <c r="K57" s="4"/>
      <c r="L57" s="15">
        <v>50.4</v>
      </c>
      <c r="M57" s="3">
        <f t="shared" si="7"/>
        <v>0</v>
      </c>
      <c r="N57" s="4">
        <v>5.0000000000000001E-3</v>
      </c>
      <c r="O57" s="3">
        <f t="shared" si="8"/>
        <v>0</v>
      </c>
      <c r="P57" s="14">
        <f t="shared" si="9"/>
        <v>0</v>
      </c>
      <c r="Q57" s="16">
        <v>9.7299999999999998E-2</v>
      </c>
      <c r="R57" s="14">
        <f t="shared" si="10"/>
        <v>0</v>
      </c>
      <c r="S57" s="3">
        <v>0.01</v>
      </c>
      <c r="T57" s="14">
        <f t="shared" si="11"/>
        <v>0</v>
      </c>
      <c r="U57" s="14">
        <f t="shared" si="12"/>
        <v>0</v>
      </c>
      <c r="V57" s="80">
        <f>(P57+U57)/1000</f>
        <v>0</v>
      </c>
    </row>
    <row r="58" spans="1:22" hidden="1" x14ac:dyDescent="0.25">
      <c r="A58" s="74" t="s">
        <v>22</v>
      </c>
      <c r="B58" s="37">
        <v>1206</v>
      </c>
      <c r="C58" s="4" t="s">
        <v>45</v>
      </c>
      <c r="D58" s="4" t="s">
        <v>153</v>
      </c>
      <c r="E58" s="4" t="s">
        <v>82</v>
      </c>
      <c r="F58" s="4">
        <v>120612</v>
      </c>
      <c r="G58" s="4" t="s">
        <v>166</v>
      </c>
      <c r="H58" s="4">
        <f>Tabel1[[#This Row],[Stalkode]]+Tabel1[[#This Row],[Dyrekode]]</f>
        <v>121818</v>
      </c>
      <c r="I58" s="10">
        <v>0</v>
      </c>
      <c r="J58" s="4" t="s">
        <v>129</v>
      </c>
      <c r="K58" s="4"/>
      <c r="L58" s="15">
        <v>50.4</v>
      </c>
      <c r="M58" s="3">
        <f t="shared" si="7"/>
        <v>0</v>
      </c>
      <c r="N58" s="4">
        <v>5.0000000000000001E-3</v>
      </c>
      <c r="O58" s="3">
        <f t="shared" si="8"/>
        <v>0</v>
      </c>
      <c r="P58" s="14">
        <f t="shared" si="9"/>
        <v>0</v>
      </c>
      <c r="Q58" s="16">
        <v>9.7299999999999998E-2</v>
      </c>
      <c r="R58" s="14">
        <f t="shared" si="10"/>
        <v>0</v>
      </c>
      <c r="S58" s="3">
        <v>0.01</v>
      </c>
      <c r="T58" s="14">
        <f t="shared" si="11"/>
        <v>0</v>
      </c>
      <c r="U58" s="14">
        <f t="shared" si="12"/>
        <v>0</v>
      </c>
      <c r="V58" s="80">
        <f>(P58+U58)/1000</f>
        <v>0</v>
      </c>
    </row>
    <row r="59" spans="1:22" hidden="1" x14ac:dyDescent="0.25">
      <c r="A59" s="74" t="s">
        <v>22</v>
      </c>
      <c r="B59" s="37">
        <v>1206</v>
      </c>
      <c r="C59" s="4" t="s">
        <v>45</v>
      </c>
      <c r="D59" s="4" t="s">
        <v>153</v>
      </c>
      <c r="E59" s="4" t="s">
        <v>86</v>
      </c>
      <c r="F59" s="4">
        <v>120611</v>
      </c>
      <c r="G59" s="4" t="s">
        <v>166</v>
      </c>
      <c r="H59" s="4">
        <f>Tabel1[[#This Row],[Stalkode]]+Tabel1[[#This Row],[Dyrekode]]</f>
        <v>121817</v>
      </c>
      <c r="I59" s="10">
        <v>0</v>
      </c>
      <c r="J59" s="4" t="s">
        <v>129</v>
      </c>
      <c r="K59" s="4"/>
      <c r="L59" s="15">
        <v>50.4</v>
      </c>
      <c r="M59" s="3">
        <f t="shared" si="7"/>
        <v>0</v>
      </c>
      <c r="N59" s="4">
        <v>5.0000000000000001E-3</v>
      </c>
      <c r="O59" s="3">
        <f t="shared" si="8"/>
        <v>0</v>
      </c>
      <c r="P59" s="14">
        <f t="shared" si="9"/>
        <v>0</v>
      </c>
      <c r="Q59" s="16">
        <v>9.7299999999999998E-2</v>
      </c>
      <c r="R59" s="14">
        <f t="shared" si="10"/>
        <v>0</v>
      </c>
      <c r="S59" s="3">
        <v>0.01</v>
      </c>
      <c r="T59" s="14">
        <f t="shared" si="11"/>
        <v>0</v>
      </c>
      <c r="U59" s="14">
        <f t="shared" si="12"/>
        <v>0</v>
      </c>
      <c r="V59" s="80">
        <f>(P59+U59)/1000</f>
        <v>0</v>
      </c>
    </row>
    <row r="60" spans="1:22" s="18" customFormat="1" hidden="1" x14ac:dyDescent="0.25">
      <c r="A60" s="37" t="s">
        <v>22</v>
      </c>
      <c r="B60" s="37">
        <v>1206</v>
      </c>
      <c r="C60" s="4" t="s">
        <v>206</v>
      </c>
      <c r="D60" s="4" t="s">
        <v>153</v>
      </c>
      <c r="E60" s="4" t="s">
        <v>85</v>
      </c>
      <c r="F60" s="4">
        <v>120619</v>
      </c>
      <c r="G60" s="4" t="s">
        <v>166</v>
      </c>
      <c r="H60" s="4">
        <f>Tabel1[[#This Row],[Stalkode]]+Tabel1[[#This Row],[Dyrekode]]</f>
        <v>121825</v>
      </c>
      <c r="I60" s="10">
        <v>0</v>
      </c>
      <c r="J60" s="4" t="s">
        <v>129</v>
      </c>
      <c r="K60" s="4"/>
      <c r="L60" s="15">
        <f>88.9/100</f>
        <v>0.88900000000000001</v>
      </c>
      <c r="M60" s="4">
        <f t="shared" si="7"/>
        <v>0</v>
      </c>
      <c r="N60" s="4">
        <v>5.0000000000000001E-3</v>
      </c>
      <c r="O60" s="4">
        <f t="shared" si="8"/>
        <v>0</v>
      </c>
      <c r="P60" s="15">
        <f t="shared" si="9"/>
        <v>0</v>
      </c>
      <c r="Q60" s="16">
        <v>9.7299999999999998E-2</v>
      </c>
      <c r="R60" s="15">
        <f t="shared" si="10"/>
        <v>0</v>
      </c>
      <c r="S60" s="3">
        <v>0.01</v>
      </c>
      <c r="T60" s="15">
        <f t="shared" si="11"/>
        <v>0</v>
      </c>
      <c r="U60" s="15">
        <f t="shared" si="12"/>
        <v>0</v>
      </c>
      <c r="V60" s="80">
        <f>(P60+U60)/1000</f>
        <v>0</v>
      </c>
    </row>
    <row r="61" spans="1:22" hidden="1" x14ac:dyDescent="0.25">
      <c r="A61" s="74" t="s">
        <v>22</v>
      </c>
      <c r="B61" s="37">
        <v>1206</v>
      </c>
      <c r="C61" s="4" t="s">
        <v>45</v>
      </c>
      <c r="D61" s="4" t="s">
        <v>153</v>
      </c>
      <c r="E61" s="4" t="s">
        <v>84</v>
      </c>
      <c r="F61" s="4">
        <v>120609</v>
      </c>
      <c r="G61" s="4" t="s">
        <v>168</v>
      </c>
      <c r="H61" s="4">
        <f>Tabel1[[#This Row],[Stalkode]]+Tabel1[[#This Row],[Dyrekode]]</f>
        <v>121815</v>
      </c>
      <c r="I61" s="10">
        <v>0</v>
      </c>
      <c r="J61" s="4" t="s">
        <v>129</v>
      </c>
      <c r="K61" s="4"/>
      <c r="L61" s="15">
        <v>50.4</v>
      </c>
      <c r="M61" s="3">
        <f t="shared" si="7"/>
        <v>0</v>
      </c>
      <c r="N61" s="4">
        <v>5.0000000000000001E-3</v>
      </c>
      <c r="O61" s="3">
        <f t="shared" si="8"/>
        <v>0</v>
      </c>
      <c r="P61" s="14">
        <f t="shared" si="9"/>
        <v>0</v>
      </c>
      <c r="Q61" s="16">
        <v>9.7299999999999998E-2</v>
      </c>
      <c r="R61" s="14">
        <f t="shared" si="10"/>
        <v>0</v>
      </c>
      <c r="S61" s="3">
        <v>0.01</v>
      </c>
      <c r="T61" s="14">
        <f t="shared" si="11"/>
        <v>0</v>
      </c>
      <c r="U61" s="14">
        <f t="shared" si="12"/>
        <v>0</v>
      </c>
      <c r="V61" s="80">
        <f t="shared" ref="V61:V102" si="13">(P61+U61)/1000</f>
        <v>0</v>
      </c>
    </row>
    <row r="62" spans="1:22" hidden="1" x14ac:dyDescent="0.25">
      <c r="A62" s="75" t="s">
        <v>22</v>
      </c>
      <c r="B62" s="38">
        <v>1231</v>
      </c>
      <c r="C62" s="3" t="s">
        <v>37</v>
      </c>
      <c r="D62" s="3" t="s">
        <v>155</v>
      </c>
      <c r="E62" s="4" t="s">
        <v>4</v>
      </c>
      <c r="F62" s="4">
        <v>123101</v>
      </c>
      <c r="G62" s="4" t="s">
        <v>167</v>
      </c>
      <c r="H62" s="4">
        <f>Tabel1[[#This Row],[Stalkode]]+Tabel1[[#This Row],[Dyrekode]]</f>
        <v>124332</v>
      </c>
      <c r="I62" s="10">
        <v>0</v>
      </c>
      <c r="J62" s="3" t="s">
        <v>127</v>
      </c>
      <c r="K62" s="3"/>
      <c r="L62" s="15">
        <v>126.6</v>
      </c>
      <c r="M62" s="3">
        <f t="shared" si="7"/>
        <v>0</v>
      </c>
      <c r="N62" s="4">
        <v>5.0000000000000001E-3</v>
      </c>
      <c r="O62" s="3">
        <f t="shared" si="8"/>
        <v>0</v>
      </c>
      <c r="P62" s="14">
        <f t="shared" si="9"/>
        <v>0</v>
      </c>
      <c r="Q62" s="16">
        <v>7.22E-2</v>
      </c>
      <c r="R62" s="14">
        <f t="shared" si="10"/>
        <v>0</v>
      </c>
      <c r="S62" s="3">
        <v>0.01</v>
      </c>
      <c r="T62" s="14">
        <f t="shared" si="11"/>
        <v>0</v>
      </c>
      <c r="U62" s="14">
        <f t="shared" si="12"/>
        <v>0</v>
      </c>
      <c r="V62" s="80">
        <f t="shared" si="13"/>
        <v>0</v>
      </c>
    </row>
    <row r="63" spans="1:22" hidden="1" x14ac:dyDescent="0.25">
      <c r="A63" s="75" t="s">
        <v>22</v>
      </c>
      <c r="B63" s="38">
        <v>1231</v>
      </c>
      <c r="C63" s="3" t="s">
        <v>37</v>
      </c>
      <c r="D63" s="3" t="s">
        <v>155</v>
      </c>
      <c r="E63" s="4" t="s">
        <v>5</v>
      </c>
      <c r="F63" s="4">
        <v>123102</v>
      </c>
      <c r="G63" s="4" t="s">
        <v>167</v>
      </c>
      <c r="H63" s="4">
        <f>Tabel1[[#This Row],[Stalkode]]+Tabel1[[#This Row],[Dyrekode]]</f>
        <v>124333</v>
      </c>
      <c r="I63" s="10">
        <v>0</v>
      </c>
      <c r="J63" s="3" t="s">
        <v>129</v>
      </c>
      <c r="K63" s="3"/>
      <c r="L63" s="15">
        <v>126.6</v>
      </c>
      <c r="M63" s="3">
        <f t="shared" si="7"/>
        <v>0</v>
      </c>
      <c r="N63" s="4">
        <v>5.0000000000000001E-3</v>
      </c>
      <c r="O63" s="3">
        <f t="shared" si="8"/>
        <v>0</v>
      </c>
      <c r="P63" s="14">
        <f t="shared" si="9"/>
        <v>0</v>
      </c>
      <c r="Q63" s="16">
        <v>7.22E-2</v>
      </c>
      <c r="R63" s="14">
        <f t="shared" si="10"/>
        <v>0</v>
      </c>
      <c r="S63" s="3">
        <v>0.01</v>
      </c>
      <c r="T63" s="14">
        <f t="shared" si="11"/>
        <v>0</v>
      </c>
      <c r="U63" s="14">
        <f t="shared" si="12"/>
        <v>0</v>
      </c>
      <c r="V63" s="80">
        <f t="shared" si="13"/>
        <v>0</v>
      </c>
    </row>
    <row r="64" spans="1:22" hidden="1" x14ac:dyDescent="0.25">
      <c r="A64" s="75" t="s">
        <v>22</v>
      </c>
      <c r="B64" s="38">
        <v>1231</v>
      </c>
      <c r="C64" s="3" t="s">
        <v>37</v>
      </c>
      <c r="D64" s="3" t="s">
        <v>155</v>
      </c>
      <c r="E64" s="4" t="s">
        <v>8</v>
      </c>
      <c r="F64" s="4">
        <v>123106</v>
      </c>
      <c r="G64" s="4" t="s">
        <v>111</v>
      </c>
      <c r="H64" s="4">
        <f>Tabel1[[#This Row],[Stalkode]]+Tabel1[[#This Row],[Dyrekode]]</f>
        <v>124337</v>
      </c>
      <c r="I64" s="10">
        <v>0</v>
      </c>
      <c r="J64" s="5"/>
      <c r="K64" s="3" t="s">
        <v>111</v>
      </c>
      <c r="L64" s="15">
        <v>126.6</v>
      </c>
      <c r="M64" s="3">
        <f t="shared" si="7"/>
        <v>0</v>
      </c>
      <c r="N64" s="4">
        <v>0.01</v>
      </c>
      <c r="O64" s="3">
        <f t="shared" si="8"/>
        <v>0</v>
      </c>
      <c r="P64" s="14">
        <f t="shared" si="9"/>
        <v>0</v>
      </c>
      <c r="Q64" s="16">
        <v>7.22E-2</v>
      </c>
      <c r="R64" s="14">
        <f t="shared" si="10"/>
        <v>0</v>
      </c>
      <c r="S64" s="3">
        <v>0.01</v>
      </c>
      <c r="T64" s="14">
        <f t="shared" si="11"/>
        <v>0</v>
      </c>
      <c r="U64" s="14">
        <f t="shared" si="12"/>
        <v>0</v>
      </c>
      <c r="V64" s="80">
        <f t="shared" si="13"/>
        <v>0</v>
      </c>
    </row>
    <row r="65" spans="1:22" hidden="1" x14ac:dyDescent="0.25">
      <c r="A65" s="75" t="s">
        <v>22</v>
      </c>
      <c r="B65" s="38">
        <v>1231</v>
      </c>
      <c r="C65" s="3" t="s">
        <v>37</v>
      </c>
      <c r="D65" s="3" t="s">
        <v>155</v>
      </c>
      <c r="E65" s="4" t="s">
        <v>9</v>
      </c>
      <c r="F65" s="4">
        <v>123107</v>
      </c>
      <c r="G65" s="4" t="s">
        <v>111</v>
      </c>
      <c r="H65" s="4">
        <f>Tabel1[[#This Row],[Stalkode]]+Tabel1[[#This Row],[Dyrekode]]</f>
        <v>124338</v>
      </c>
      <c r="I65" s="10">
        <v>0</v>
      </c>
      <c r="J65" s="3" t="s">
        <v>129</v>
      </c>
      <c r="K65" s="3"/>
      <c r="L65" s="15">
        <v>126.6</v>
      </c>
      <c r="M65" s="3">
        <f t="shared" si="7"/>
        <v>0</v>
      </c>
      <c r="N65" s="4">
        <v>5.0000000000000001E-3</v>
      </c>
      <c r="O65" s="3">
        <f t="shared" si="8"/>
        <v>0</v>
      </c>
      <c r="P65" s="14">
        <f t="shared" si="9"/>
        <v>0</v>
      </c>
      <c r="Q65" s="16">
        <v>7.22E-2</v>
      </c>
      <c r="R65" s="14">
        <f t="shared" si="10"/>
        <v>0</v>
      </c>
      <c r="S65" s="3">
        <v>0.01</v>
      </c>
      <c r="T65" s="14">
        <f t="shared" si="11"/>
        <v>0</v>
      </c>
      <c r="U65" s="14">
        <f t="shared" si="12"/>
        <v>0</v>
      </c>
      <c r="V65" s="80">
        <f t="shared" si="13"/>
        <v>0</v>
      </c>
    </row>
    <row r="66" spans="1:22" hidden="1" x14ac:dyDescent="0.25">
      <c r="A66" s="75" t="s">
        <v>22</v>
      </c>
      <c r="B66" s="38">
        <v>1231</v>
      </c>
      <c r="C66" s="3" t="s">
        <v>37</v>
      </c>
      <c r="D66" s="3" t="s">
        <v>155</v>
      </c>
      <c r="E66" s="4" t="s">
        <v>87</v>
      </c>
      <c r="F66" s="4">
        <v>123109</v>
      </c>
      <c r="G66" s="4" t="s">
        <v>111</v>
      </c>
      <c r="H66" s="4">
        <f>Tabel1[[#This Row],[Stalkode]]+Tabel1[[#This Row],[Dyrekode]]</f>
        <v>124340</v>
      </c>
      <c r="I66" s="10">
        <v>0</v>
      </c>
      <c r="J66" s="3" t="s">
        <v>129</v>
      </c>
      <c r="K66" s="3"/>
      <c r="L66" s="15">
        <v>126.6</v>
      </c>
      <c r="M66" s="3">
        <f t="shared" si="7"/>
        <v>0</v>
      </c>
      <c r="N66" s="4">
        <v>5.0000000000000001E-3</v>
      </c>
      <c r="O66" s="3">
        <f t="shared" si="8"/>
        <v>0</v>
      </c>
      <c r="P66" s="14">
        <f t="shared" si="9"/>
        <v>0</v>
      </c>
      <c r="Q66" s="16">
        <v>7.22E-2</v>
      </c>
      <c r="R66" s="14">
        <f t="shared" si="10"/>
        <v>0</v>
      </c>
      <c r="S66" s="3">
        <v>0.01</v>
      </c>
      <c r="T66" s="14">
        <f t="shared" si="11"/>
        <v>0</v>
      </c>
      <c r="U66" s="14">
        <f t="shared" si="12"/>
        <v>0</v>
      </c>
      <c r="V66" s="80">
        <f t="shared" si="13"/>
        <v>0</v>
      </c>
    </row>
    <row r="67" spans="1:22" hidden="1" x14ac:dyDescent="0.25">
      <c r="A67" s="75" t="s">
        <v>22</v>
      </c>
      <c r="B67" s="38">
        <v>1231</v>
      </c>
      <c r="C67" s="3" t="s">
        <v>37</v>
      </c>
      <c r="D67" s="3" t="s">
        <v>155</v>
      </c>
      <c r="E67" s="4" t="s">
        <v>88</v>
      </c>
      <c r="F67" s="4">
        <v>123108</v>
      </c>
      <c r="G67" s="4" t="s">
        <v>111</v>
      </c>
      <c r="H67" s="4">
        <f>Tabel1[[#This Row],[Stalkode]]+Tabel1[[#This Row],[Dyrekode]]</f>
        <v>124339</v>
      </c>
      <c r="I67" s="10">
        <v>0</v>
      </c>
      <c r="J67" s="3" t="s">
        <v>129</v>
      </c>
      <c r="K67" s="3"/>
      <c r="L67" s="15">
        <v>126.6</v>
      </c>
      <c r="M67" s="3">
        <f t="shared" si="7"/>
        <v>0</v>
      </c>
      <c r="N67" s="4">
        <v>5.0000000000000001E-3</v>
      </c>
      <c r="O67" s="3">
        <f t="shared" si="8"/>
        <v>0</v>
      </c>
      <c r="P67" s="14">
        <f t="shared" si="9"/>
        <v>0</v>
      </c>
      <c r="Q67" s="16">
        <v>7.22E-2</v>
      </c>
      <c r="R67" s="14">
        <f t="shared" si="10"/>
        <v>0</v>
      </c>
      <c r="S67" s="3">
        <v>0.01</v>
      </c>
      <c r="T67" s="14">
        <f t="shared" si="11"/>
        <v>0</v>
      </c>
      <c r="U67" s="14">
        <f t="shared" si="12"/>
        <v>0</v>
      </c>
      <c r="V67" s="80">
        <f t="shared" si="13"/>
        <v>0</v>
      </c>
    </row>
    <row r="68" spans="1:22" hidden="1" x14ac:dyDescent="0.25">
      <c r="A68" s="75" t="s">
        <v>22</v>
      </c>
      <c r="B68" s="38">
        <v>1231</v>
      </c>
      <c r="C68" s="3" t="s">
        <v>37</v>
      </c>
      <c r="D68" s="3" t="s">
        <v>155</v>
      </c>
      <c r="E68" s="4" t="s">
        <v>6</v>
      </c>
      <c r="F68" s="4">
        <v>123103</v>
      </c>
      <c r="G68" s="4" t="s">
        <v>166</v>
      </c>
      <c r="H68" s="4">
        <f>Tabel1[[#This Row],[Stalkode]]+Tabel1[[#This Row],[Dyrekode]]</f>
        <v>124334</v>
      </c>
      <c r="I68" s="10">
        <v>0</v>
      </c>
      <c r="J68" s="3" t="s">
        <v>129</v>
      </c>
      <c r="K68" s="3"/>
      <c r="L68" s="15">
        <v>126.6</v>
      </c>
      <c r="M68" s="3">
        <f t="shared" si="7"/>
        <v>0</v>
      </c>
      <c r="N68" s="4">
        <v>5.0000000000000001E-3</v>
      </c>
      <c r="O68" s="3">
        <f t="shared" si="8"/>
        <v>0</v>
      </c>
      <c r="P68" s="14">
        <f t="shared" si="9"/>
        <v>0</v>
      </c>
      <c r="Q68" s="16">
        <v>7.22E-2</v>
      </c>
      <c r="R68" s="14">
        <f t="shared" si="10"/>
        <v>0</v>
      </c>
      <c r="S68" s="3">
        <v>0.01</v>
      </c>
      <c r="T68" s="14">
        <f t="shared" si="11"/>
        <v>0</v>
      </c>
      <c r="U68" s="14">
        <f t="shared" si="12"/>
        <v>0</v>
      </c>
      <c r="V68" s="80">
        <f t="shared" si="13"/>
        <v>0</v>
      </c>
    </row>
    <row r="69" spans="1:22" hidden="1" x14ac:dyDescent="0.25">
      <c r="A69" s="75" t="s">
        <v>22</v>
      </c>
      <c r="B69" s="38">
        <v>1231</v>
      </c>
      <c r="C69" s="3" t="s">
        <v>37</v>
      </c>
      <c r="D69" s="3" t="s">
        <v>155</v>
      </c>
      <c r="E69" s="4" t="s">
        <v>81</v>
      </c>
      <c r="F69" s="4">
        <v>123105</v>
      </c>
      <c r="G69" s="4" t="s">
        <v>166</v>
      </c>
      <c r="H69" s="4">
        <f>Tabel1[[#This Row],[Stalkode]]+Tabel1[[#This Row],[Dyrekode]]</f>
        <v>124336</v>
      </c>
      <c r="I69" s="10">
        <v>0</v>
      </c>
      <c r="J69" s="3" t="s">
        <v>129</v>
      </c>
      <c r="K69" s="3"/>
      <c r="L69" s="15">
        <v>126.6</v>
      </c>
      <c r="M69" s="3">
        <f t="shared" si="7"/>
        <v>0</v>
      </c>
      <c r="N69" s="4">
        <v>5.0000000000000001E-3</v>
      </c>
      <c r="O69" s="3">
        <f t="shared" si="8"/>
        <v>0</v>
      </c>
      <c r="P69" s="14">
        <f t="shared" si="9"/>
        <v>0</v>
      </c>
      <c r="Q69" s="16">
        <v>7.22E-2</v>
      </c>
      <c r="R69" s="14">
        <f t="shared" si="10"/>
        <v>0</v>
      </c>
      <c r="S69" s="3">
        <v>0.01</v>
      </c>
      <c r="T69" s="14">
        <f t="shared" si="11"/>
        <v>0</v>
      </c>
      <c r="U69" s="14">
        <f t="shared" si="12"/>
        <v>0</v>
      </c>
      <c r="V69" s="80">
        <f t="shared" si="13"/>
        <v>0</v>
      </c>
    </row>
    <row r="70" spans="1:22" hidden="1" x14ac:dyDescent="0.25">
      <c r="A70" s="75" t="s">
        <v>22</v>
      </c>
      <c r="B70" s="38">
        <v>1231</v>
      </c>
      <c r="C70" s="3" t="s">
        <v>37</v>
      </c>
      <c r="D70" s="3" t="s">
        <v>155</v>
      </c>
      <c r="E70" s="4" t="s">
        <v>7</v>
      </c>
      <c r="F70" s="4">
        <v>123104</v>
      </c>
      <c r="G70" s="4" t="s">
        <v>166</v>
      </c>
      <c r="H70" s="4">
        <f>Tabel1[[#This Row],[Stalkode]]+Tabel1[[#This Row],[Dyrekode]]</f>
        <v>124335</v>
      </c>
      <c r="I70" s="10">
        <v>0</v>
      </c>
      <c r="J70" s="3" t="s">
        <v>129</v>
      </c>
      <c r="K70" s="3"/>
      <c r="L70" s="15">
        <v>126.6</v>
      </c>
      <c r="M70" s="3">
        <f t="shared" si="7"/>
        <v>0</v>
      </c>
      <c r="N70" s="4">
        <v>5.0000000000000001E-3</v>
      </c>
      <c r="O70" s="3">
        <f t="shared" si="8"/>
        <v>0</v>
      </c>
      <c r="P70" s="14">
        <f t="shared" si="9"/>
        <v>0</v>
      </c>
      <c r="Q70" s="16">
        <v>7.22E-2</v>
      </c>
      <c r="R70" s="14">
        <f t="shared" si="10"/>
        <v>0</v>
      </c>
      <c r="S70" s="3">
        <v>0.01</v>
      </c>
      <c r="T70" s="14">
        <f t="shared" si="11"/>
        <v>0</v>
      </c>
      <c r="U70" s="14">
        <f t="shared" si="12"/>
        <v>0</v>
      </c>
      <c r="V70" s="80">
        <f t="shared" si="13"/>
        <v>0</v>
      </c>
    </row>
    <row r="71" spans="1:22" hidden="1" x14ac:dyDescent="0.25">
      <c r="A71" s="75" t="s">
        <v>22</v>
      </c>
      <c r="B71" s="38">
        <v>1231</v>
      </c>
      <c r="C71" s="3" t="s">
        <v>37</v>
      </c>
      <c r="D71" s="3" t="s">
        <v>155</v>
      </c>
      <c r="E71" s="4" t="s">
        <v>85</v>
      </c>
      <c r="F71" s="4">
        <v>123114</v>
      </c>
      <c r="G71" s="4" t="s">
        <v>166</v>
      </c>
      <c r="H71" s="4">
        <f>Tabel1[[#This Row],[Stalkode]]+Tabel1[[#This Row],[Dyrekode]]</f>
        <v>124345</v>
      </c>
      <c r="I71" s="10">
        <v>0</v>
      </c>
      <c r="J71" s="3" t="s">
        <v>129</v>
      </c>
      <c r="K71" s="3"/>
      <c r="L71" s="15">
        <v>126.6</v>
      </c>
      <c r="M71" s="3">
        <f t="shared" ref="M71:M102" si="14">I71*L71</f>
        <v>0</v>
      </c>
      <c r="N71" s="4">
        <v>5.0000000000000001E-3</v>
      </c>
      <c r="O71" s="3">
        <f t="shared" ref="O71:O102" si="15">M71*N71</f>
        <v>0</v>
      </c>
      <c r="P71" s="14">
        <f t="shared" ref="P71:P102" si="16">O71*44/28</f>
        <v>0</v>
      </c>
      <c r="Q71" s="16">
        <v>7.22E-2</v>
      </c>
      <c r="R71" s="14">
        <f t="shared" ref="R71:R102" si="17">M71*Q71</f>
        <v>0</v>
      </c>
      <c r="S71" s="3">
        <v>0.01</v>
      </c>
      <c r="T71" s="14">
        <f t="shared" ref="T71:T102" si="18">R71*S71</f>
        <v>0</v>
      </c>
      <c r="U71" s="14">
        <f t="shared" ref="U71:U102" si="19">T71*44/28</f>
        <v>0</v>
      </c>
      <c r="V71" s="80">
        <f t="shared" si="13"/>
        <v>0</v>
      </c>
    </row>
    <row r="72" spans="1:22" hidden="1" x14ac:dyDescent="0.25">
      <c r="A72" s="75" t="s">
        <v>22</v>
      </c>
      <c r="B72" s="38">
        <v>1232</v>
      </c>
      <c r="C72" s="3" t="s">
        <v>41</v>
      </c>
      <c r="D72" s="3" t="s">
        <v>157</v>
      </c>
      <c r="E72" s="4" t="s">
        <v>8</v>
      </c>
      <c r="F72" s="4">
        <v>123201</v>
      </c>
      <c r="G72" s="4" t="s">
        <v>111</v>
      </c>
      <c r="H72" s="4">
        <f>Tabel1[[#This Row],[Stalkode]]+Tabel1[[#This Row],[Dyrekode]]</f>
        <v>124433</v>
      </c>
      <c r="I72" s="10">
        <v>5.97</v>
      </c>
      <c r="J72" s="5"/>
      <c r="K72" s="3" t="s">
        <v>111</v>
      </c>
      <c r="L72" s="15">
        <v>20.100000000000001</v>
      </c>
      <c r="M72" s="3">
        <f t="shared" si="14"/>
        <v>119.997</v>
      </c>
      <c r="N72" s="4">
        <v>0.01</v>
      </c>
      <c r="O72" s="3">
        <f t="shared" si="15"/>
        <v>1.19997</v>
      </c>
      <c r="P72" s="14">
        <f t="shared" si="16"/>
        <v>1.8856671428571428</v>
      </c>
      <c r="Q72" s="16">
        <v>9.7299999999999998E-2</v>
      </c>
      <c r="R72" s="14">
        <f t="shared" si="17"/>
        <v>11.6757081</v>
      </c>
      <c r="S72" s="3">
        <v>0.01</v>
      </c>
      <c r="T72" s="14">
        <f t="shared" si="18"/>
        <v>0.116757081</v>
      </c>
      <c r="U72" s="14">
        <f t="shared" si="19"/>
        <v>0.183475413</v>
      </c>
      <c r="V72" s="80">
        <f t="shared" si="13"/>
        <v>2.0691425558571428E-3</v>
      </c>
    </row>
    <row r="73" spans="1:22" hidden="1" x14ac:dyDescent="0.25">
      <c r="A73" s="75" t="s">
        <v>22</v>
      </c>
      <c r="B73" s="38">
        <v>1232</v>
      </c>
      <c r="C73" s="3" t="s">
        <v>41</v>
      </c>
      <c r="D73" s="3" t="s">
        <v>157</v>
      </c>
      <c r="E73" s="4" t="s">
        <v>89</v>
      </c>
      <c r="F73" s="4">
        <v>123202</v>
      </c>
      <c r="G73" s="4" t="s">
        <v>111</v>
      </c>
      <c r="H73" s="4">
        <f>Tabel1[[#This Row],[Stalkode]]+Tabel1[[#This Row],[Dyrekode]]</f>
        <v>124434</v>
      </c>
      <c r="I73" s="10">
        <v>0</v>
      </c>
      <c r="J73" s="5"/>
      <c r="K73" s="3" t="s">
        <v>111</v>
      </c>
      <c r="L73" s="15">
        <v>20.100000000000001</v>
      </c>
      <c r="M73" s="3">
        <f t="shared" si="14"/>
        <v>0</v>
      </c>
      <c r="N73" s="4">
        <v>0.01</v>
      </c>
      <c r="O73" s="3">
        <f t="shared" si="15"/>
        <v>0</v>
      </c>
      <c r="P73" s="14">
        <f t="shared" si="16"/>
        <v>0</v>
      </c>
      <c r="Q73" s="16">
        <v>9.7299999999999998E-2</v>
      </c>
      <c r="R73" s="14">
        <f t="shared" si="17"/>
        <v>0</v>
      </c>
      <c r="S73" s="3">
        <v>0.01</v>
      </c>
      <c r="T73" s="14">
        <f t="shared" si="18"/>
        <v>0</v>
      </c>
      <c r="U73" s="14">
        <f t="shared" si="19"/>
        <v>0</v>
      </c>
      <c r="V73" s="80">
        <f t="shared" si="13"/>
        <v>0</v>
      </c>
    </row>
    <row r="74" spans="1:22" hidden="1" x14ac:dyDescent="0.25">
      <c r="A74" s="75" t="s">
        <v>22</v>
      </c>
      <c r="B74" s="38">
        <v>1233</v>
      </c>
      <c r="C74" s="3" t="s">
        <v>40</v>
      </c>
      <c r="D74" s="3" t="s">
        <v>156</v>
      </c>
      <c r="E74" s="4" t="s">
        <v>4</v>
      </c>
      <c r="F74" s="4">
        <v>123301</v>
      </c>
      <c r="G74" s="4" t="s">
        <v>167</v>
      </c>
      <c r="H74" s="4">
        <f>Tabel1[[#This Row],[Stalkode]]+Tabel1[[#This Row],[Dyrekode]]</f>
        <v>124534</v>
      </c>
      <c r="I74" s="10">
        <v>0</v>
      </c>
      <c r="J74" s="3" t="s">
        <v>127</v>
      </c>
      <c r="K74" s="3"/>
      <c r="L74" s="15">
        <v>37.9</v>
      </c>
      <c r="M74" s="3">
        <f t="shared" si="14"/>
        <v>0</v>
      </c>
      <c r="N74" s="4">
        <v>5.0000000000000001E-3</v>
      </c>
      <c r="O74" s="3">
        <f t="shared" si="15"/>
        <v>0</v>
      </c>
      <c r="P74" s="14">
        <f t="shared" si="16"/>
        <v>0</v>
      </c>
      <c r="Q74" s="16">
        <v>9.7299999999999998E-2</v>
      </c>
      <c r="R74" s="14">
        <f t="shared" si="17"/>
        <v>0</v>
      </c>
      <c r="S74" s="3">
        <v>0.01</v>
      </c>
      <c r="T74" s="14">
        <f>R74*S74</f>
        <v>0</v>
      </c>
      <c r="U74" s="14">
        <f t="shared" si="19"/>
        <v>0</v>
      </c>
      <c r="V74" s="80">
        <f t="shared" si="13"/>
        <v>0</v>
      </c>
    </row>
    <row r="75" spans="1:22" hidden="1" x14ac:dyDescent="0.25">
      <c r="A75" s="75" t="s">
        <v>22</v>
      </c>
      <c r="B75" s="38">
        <v>1233</v>
      </c>
      <c r="C75" s="3" t="s">
        <v>40</v>
      </c>
      <c r="D75" s="3" t="s">
        <v>156</v>
      </c>
      <c r="E75" s="4" t="s">
        <v>5</v>
      </c>
      <c r="F75" s="4">
        <v>123302</v>
      </c>
      <c r="G75" s="4" t="s">
        <v>167</v>
      </c>
      <c r="H75" s="4">
        <f>Tabel1[[#This Row],[Stalkode]]+Tabel1[[#This Row],[Dyrekode]]</f>
        <v>124535</v>
      </c>
      <c r="I75" s="10">
        <v>0</v>
      </c>
      <c r="J75" s="3" t="s">
        <v>129</v>
      </c>
      <c r="K75" s="3"/>
      <c r="L75" s="15">
        <v>37.9</v>
      </c>
      <c r="M75" s="3">
        <f t="shared" si="14"/>
        <v>0</v>
      </c>
      <c r="N75" s="4">
        <v>5.0000000000000001E-3</v>
      </c>
      <c r="O75" s="3">
        <f t="shared" si="15"/>
        <v>0</v>
      </c>
      <c r="P75" s="14">
        <f t="shared" si="16"/>
        <v>0</v>
      </c>
      <c r="Q75" s="16">
        <v>9.7299999999999998E-2</v>
      </c>
      <c r="R75" s="14">
        <f t="shared" si="17"/>
        <v>0</v>
      </c>
      <c r="S75" s="3">
        <v>0.01</v>
      </c>
      <c r="T75" s="14">
        <f t="shared" si="18"/>
        <v>0</v>
      </c>
      <c r="U75" s="14">
        <f t="shared" si="19"/>
        <v>0</v>
      </c>
      <c r="V75" s="80">
        <f t="shared" si="13"/>
        <v>0</v>
      </c>
    </row>
    <row r="76" spans="1:22" hidden="1" x14ac:dyDescent="0.25">
      <c r="A76" s="75" t="s">
        <v>22</v>
      </c>
      <c r="B76" s="38">
        <v>1233</v>
      </c>
      <c r="C76" s="3" t="s">
        <v>40</v>
      </c>
      <c r="D76" s="3" t="s">
        <v>156</v>
      </c>
      <c r="E76" s="4" t="s">
        <v>92</v>
      </c>
      <c r="F76" s="4">
        <v>123307</v>
      </c>
      <c r="G76" s="4" t="s">
        <v>111</v>
      </c>
      <c r="H76" s="4">
        <f>Tabel1[[#This Row],[Stalkode]]+Tabel1[[#This Row],[Dyrekode]]</f>
        <v>124540</v>
      </c>
      <c r="I76" s="10">
        <v>0</v>
      </c>
      <c r="J76" s="5"/>
      <c r="K76" s="3" t="s">
        <v>111</v>
      </c>
      <c r="L76" s="15">
        <v>37.9</v>
      </c>
      <c r="M76" s="3">
        <f t="shared" si="14"/>
        <v>0</v>
      </c>
      <c r="N76" s="4">
        <v>0.01</v>
      </c>
      <c r="O76" s="3">
        <f t="shared" si="15"/>
        <v>0</v>
      </c>
      <c r="P76" s="14">
        <f t="shared" si="16"/>
        <v>0</v>
      </c>
      <c r="Q76" s="16">
        <v>9.7299999999999998E-2</v>
      </c>
      <c r="R76" s="14">
        <f t="shared" si="17"/>
        <v>0</v>
      </c>
      <c r="S76" s="3">
        <v>0.01</v>
      </c>
      <c r="T76" s="14">
        <f t="shared" si="18"/>
        <v>0</v>
      </c>
      <c r="U76" s="14">
        <f t="shared" si="19"/>
        <v>0</v>
      </c>
      <c r="V76" s="80">
        <f t="shared" si="13"/>
        <v>0</v>
      </c>
    </row>
    <row r="77" spans="1:22" hidden="1" x14ac:dyDescent="0.25">
      <c r="A77" s="75" t="s">
        <v>22</v>
      </c>
      <c r="B77" s="38">
        <v>1233</v>
      </c>
      <c r="C77" s="3" t="s">
        <v>40</v>
      </c>
      <c r="D77" s="3" t="s">
        <v>156</v>
      </c>
      <c r="E77" s="4" t="s">
        <v>83</v>
      </c>
      <c r="F77" s="4">
        <v>123306</v>
      </c>
      <c r="G77" s="4" t="s">
        <v>111</v>
      </c>
      <c r="H77" s="4">
        <f>Tabel1[[#This Row],[Stalkode]]+Tabel1[[#This Row],[Dyrekode]]</f>
        <v>124539</v>
      </c>
      <c r="I77" s="10">
        <v>72.56</v>
      </c>
      <c r="J77" s="5"/>
      <c r="K77" s="3" t="s">
        <v>111</v>
      </c>
      <c r="L77" s="15">
        <v>37.9</v>
      </c>
      <c r="M77" s="3">
        <f t="shared" si="14"/>
        <v>2750.0239999999999</v>
      </c>
      <c r="N77" s="4">
        <v>0.01</v>
      </c>
      <c r="O77" s="3">
        <f t="shared" si="15"/>
        <v>27.500239999999998</v>
      </c>
      <c r="P77" s="14">
        <f t="shared" si="16"/>
        <v>43.214662857142855</v>
      </c>
      <c r="Q77" s="16">
        <v>9.7299999999999998E-2</v>
      </c>
      <c r="R77" s="14">
        <f t="shared" si="17"/>
        <v>267.57733519999999</v>
      </c>
      <c r="S77" s="3">
        <v>0.01</v>
      </c>
      <c r="T77" s="14">
        <f t="shared" si="18"/>
        <v>2.6757733519999998</v>
      </c>
      <c r="U77" s="14">
        <f t="shared" si="19"/>
        <v>4.2047866960000002</v>
      </c>
      <c r="V77" s="80">
        <f t="shared" si="13"/>
        <v>4.7419449553142853E-2</v>
      </c>
    </row>
    <row r="78" spans="1:22" hidden="1" x14ac:dyDescent="0.25">
      <c r="A78" s="75" t="s">
        <v>22</v>
      </c>
      <c r="B78" s="38">
        <v>1233</v>
      </c>
      <c r="C78" s="3" t="s">
        <v>40</v>
      </c>
      <c r="D78" s="3" t="s">
        <v>156</v>
      </c>
      <c r="E78" s="4" t="s">
        <v>9</v>
      </c>
      <c r="F78" s="4">
        <v>123308</v>
      </c>
      <c r="G78" s="4" t="s">
        <v>111</v>
      </c>
      <c r="H78" s="4">
        <f>Tabel1[[#This Row],[Stalkode]]+Tabel1[[#This Row],[Dyrekode]]</f>
        <v>124541</v>
      </c>
      <c r="I78" s="10">
        <v>0</v>
      </c>
      <c r="J78" s="3" t="s">
        <v>129</v>
      </c>
      <c r="K78" s="3"/>
      <c r="L78" s="15">
        <v>37.9</v>
      </c>
      <c r="M78" s="3">
        <f t="shared" si="14"/>
        <v>0</v>
      </c>
      <c r="N78" s="4">
        <v>5.0000000000000001E-3</v>
      </c>
      <c r="O78" s="3">
        <f t="shared" si="15"/>
        <v>0</v>
      </c>
      <c r="P78" s="14">
        <f t="shared" si="16"/>
        <v>0</v>
      </c>
      <c r="Q78" s="16">
        <v>9.7299999999999998E-2</v>
      </c>
      <c r="R78" s="14">
        <f t="shared" si="17"/>
        <v>0</v>
      </c>
      <c r="S78" s="3">
        <v>0.01</v>
      </c>
      <c r="T78" s="14">
        <f t="shared" si="18"/>
        <v>0</v>
      </c>
      <c r="U78" s="14">
        <f t="shared" si="19"/>
        <v>0</v>
      </c>
      <c r="V78" s="80">
        <f t="shared" si="13"/>
        <v>0</v>
      </c>
    </row>
    <row r="79" spans="1:22" hidden="1" x14ac:dyDescent="0.25">
      <c r="A79" s="75" t="s">
        <v>22</v>
      </c>
      <c r="B79" s="38">
        <v>1233</v>
      </c>
      <c r="C79" s="3" t="s">
        <v>40</v>
      </c>
      <c r="D79" s="3" t="s">
        <v>156</v>
      </c>
      <c r="E79" s="4" t="s">
        <v>87</v>
      </c>
      <c r="F79" s="4">
        <v>123310</v>
      </c>
      <c r="G79" s="4" t="s">
        <v>111</v>
      </c>
      <c r="H79" s="4">
        <f>Tabel1[[#This Row],[Stalkode]]+Tabel1[[#This Row],[Dyrekode]]</f>
        <v>124543</v>
      </c>
      <c r="I79" s="10">
        <v>0</v>
      </c>
      <c r="J79" s="3" t="s">
        <v>129</v>
      </c>
      <c r="K79" s="3"/>
      <c r="L79" s="15">
        <v>37.9</v>
      </c>
      <c r="M79" s="3">
        <f t="shared" si="14"/>
        <v>0</v>
      </c>
      <c r="N79" s="4">
        <v>5.0000000000000001E-3</v>
      </c>
      <c r="O79" s="3">
        <f t="shared" si="15"/>
        <v>0</v>
      </c>
      <c r="P79" s="14">
        <f t="shared" si="16"/>
        <v>0</v>
      </c>
      <c r="Q79" s="16">
        <v>9.7299999999999998E-2</v>
      </c>
      <c r="R79" s="14">
        <f t="shared" si="17"/>
        <v>0</v>
      </c>
      <c r="S79" s="3">
        <v>0.01</v>
      </c>
      <c r="T79" s="14">
        <f t="shared" si="18"/>
        <v>0</v>
      </c>
      <c r="U79" s="14">
        <f t="shared" si="19"/>
        <v>0</v>
      </c>
      <c r="V79" s="80">
        <f t="shared" si="13"/>
        <v>0</v>
      </c>
    </row>
    <row r="80" spans="1:22" hidden="1" x14ac:dyDescent="0.25">
      <c r="A80" s="75" t="s">
        <v>22</v>
      </c>
      <c r="B80" s="38">
        <v>1233</v>
      </c>
      <c r="C80" s="3" t="s">
        <v>40</v>
      </c>
      <c r="D80" s="3" t="s">
        <v>156</v>
      </c>
      <c r="E80" s="4" t="s">
        <v>88</v>
      </c>
      <c r="F80" s="4">
        <v>123309</v>
      </c>
      <c r="G80" s="4" t="s">
        <v>111</v>
      </c>
      <c r="H80" s="4">
        <f>Tabel1[[#This Row],[Stalkode]]+Tabel1[[#This Row],[Dyrekode]]</f>
        <v>124542</v>
      </c>
      <c r="I80" s="10">
        <v>0</v>
      </c>
      <c r="J80" s="3" t="s">
        <v>129</v>
      </c>
      <c r="K80" s="3"/>
      <c r="L80" s="15">
        <v>37.9</v>
      </c>
      <c r="M80" s="3">
        <f t="shared" si="14"/>
        <v>0</v>
      </c>
      <c r="N80" s="4">
        <v>5.0000000000000001E-3</v>
      </c>
      <c r="O80" s="3">
        <f t="shared" si="15"/>
        <v>0</v>
      </c>
      <c r="P80" s="14">
        <f t="shared" si="16"/>
        <v>0</v>
      </c>
      <c r="Q80" s="16">
        <v>9.7299999999999998E-2</v>
      </c>
      <c r="R80" s="14">
        <f t="shared" si="17"/>
        <v>0</v>
      </c>
      <c r="S80" s="3">
        <v>0.01</v>
      </c>
      <c r="T80" s="14">
        <f t="shared" si="18"/>
        <v>0</v>
      </c>
      <c r="U80" s="14">
        <f t="shared" si="19"/>
        <v>0</v>
      </c>
      <c r="V80" s="80">
        <f t="shared" si="13"/>
        <v>0</v>
      </c>
    </row>
    <row r="81" spans="1:22" hidden="1" x14ac:dyDescent="0.25">
      <c r="A81" s="75" t="s">
        <v>22</v>
      </c>
      <c r="B81" s="38">
        <v>1233</v>
      </c>
      <c r="C81" s="3" t="s">
        <v>40</v>
      </c>
      <c r="D81" s="3" t="s">
        <v>156</v>
      </c>
      <c r="E81" s="4" t="s">
        <v>6</v>
      </c>
      <c r="F81" s="4">
        <v>123303</v>
      </c>
      <c r="G81" s="4" t="s">
        <v>166</v>
      </c>
      <c r="H81" s="4">
        <f>Tabel1[[#This Row],[Stalkode]]+Tabel1[[#This Row],[Dyrekode]]</f>
        <v>124536</v>
      </c>
      <c r="I81" s="10">
        <v>0</v>
      </c>
      <c r="J81" s="3" t="s">
        <v>129</v>
      </c>
      <c r="K81" s="3"/>
      <c r="L81" s="15">
        <v>37.9</v>
      </c>
      <c r="M81" s="3">
        <f t="shared" si="14"/>
        <v>0</v>
      </c>
      <c r="N81" s="4">
        <v>5.0000000000000001E-3</v>
      </c>
      <c r="O81" s="3">
        <f t="shared" si="15"/>
        <v>0</v>
      </c>
      <c r="P81" s="14">
        <f t="shared" si="16"/>
        <v>0</v>
      </c>
      <c r="Q81" s="16">
        <v>9.7299999999999998E-2</v>
      </c>
      <c r="R81" s="14">
        <f t="shared" si="17"/>
        <v>0</v>
      </c>
      <c r="S81" s="3">
        <v>0.01</v>
      </c>
      <c r="T81" s="14">
        <f t="shared" si="18"/>
        <v>0</v>
      </c>
      <c r="U81" s="14">
        <f t="shared" si="19"/>
        <v>0</v>
      </c>
      <c r="V81" s="80">
        <f t="shared" si="13"/>
        <v>0</v>
      </c>
    </row>
    <row r="82" spans="1:22" hidden="1" x14ac:dyDescent="0.25">
      <c r="A82" s="75" t="s">
        <v>22</v>
      </c>
      <c r="B82" s="38">
        <v>1233</v>
      </c>
      <c r="C82" s="3" t="s">
        <v>40</v>
      </c>
      <c r="D82" s="3" t="s">
        <v>156</v>
      </c>
      <c r="E82" s="4" t="s">
        <v>82</v>
      </c>
      <c r="F82" s="4">
        <v>123305</v>
      </c>
      <c r="G82" s="4" t="s">
        <v>166</v>
      </c>
      <c r="H82" s="4">
        <f>Tabel1[[#This Row],[Stalkode]]+Tabel1[[#This Row],[Dyrekode]]</f>
        <v>124538</v>
      </c>
      <c r="I82" s="10">
        <v>0</v>
      </c>
      <c r="J82" s="3" t="s">
        <v>129</v>
      </c>
      <c r="K82" s="3"/>
      <c r="L82" s="15">
        <v>37.9</v>
      </c>
      <c r="M82" s="3">
        <f t="shared" si="14"/>
        <v>0</v>
      </c>
      <c r="N82" s="4">
        <v>5.0000000000000001E-3</v>
      </c>
      <c r="O82" s="3">
        <f t="shared" si="15"/>
        <v>0</v>
      </c>
      <c r="P82" s="14">
        <f t="shared" si="16"/>
        <v>0</v>
      </c>
      <c r="Q82" s="16">
        <v>9.7299999999999998E-2</v>
      </c>
      <c r="R82" s="14">
        <f t="shared" si="17"/>
        <v>0</v>
      </c>
      <c r="S82" s="3">
        <v>0.01</v>
      </c>
      <c r="T82" s="14">
        <f t="shared" si="18"/>
        <v>0</v>
      </c>
      <c r="U82" s="14">
        <f t="shared" si="19"/>
        <v>0</v>
      </c>
      <c r="V82" s="80">
        <f t="shared" si="13"/>
        <v>0</v>
      </c>
    </row>
    <row r="83" spans="1:22" hidden="1" x14ac:dyDescent="0.25">
      <c r="A83" s="75" t="s">
        <v>22</v>
      </c>
      <c r="B83" s="38">
        <v>1233</v>
      </c>
      <c r="C83" s="3" t="s">
        <v>40</v>
      </c>
      <c r="D83" s="3" t="s">
        <v>156</v>
      </c>
      <c r="E83" s="4" t="s">
        <v>86</v>
      </c>
      <c r="F83" s="4">
        <v>123304</v>
      </c>
      <c r="G83" s="4" t="s">
        <v>166</v>
      </c>
      <c r="H83" s="4">
        <f>Tabel1[[#This Row],[Stalkode]]+Tabel1[[#This Row],[Dyrekode]]</f>
        <v>124537</v>
      </c>
      <c r="I83" s="10">
        <v>0</v>
      </c>
      <c r="J83" s="3" t="s">
        <v>129</v>
      </c>
      <c r="K83" s="3"/>
      <c r="L83" s="15">
        <v>37.9</v>
      </c>
      <c r="M83" s="3">
        <f t="shared" si="14"/>
        <v>0</v>
      </c>
      <c r="N83" s="4">
        <v>5.0000000000000001E-3</v>
      </c>
      <c r="O83" s="3">
        <f t="shared" si="15"/>
        <v>0</v>
      </c>
      <c r="P83" s="14">
        <f t="shared" si="16"/>
        <v>0</v>
      </c>
      <c r="Q83" s="16">
        <v>9.7299999999999998E-2</v>
      </c>
      <c r="R83" s="14">
        <f t="shared" si="17"/>
        <v>0</v>
      </c>
      <c r="S83" s="3">
        <v>0.01</v>
      </c>
      <c r="T83" s="14">
        <f t="shared" si="18"/>
        <v>0</v>
      </c>
      <c r="U83" s="14">
        <f t="shared" si="19"/>
        <v>0</v>
      </c>
      <c r="V83" s="80">
        <f t="shared" si="13"/>
        <v>0</v>
      </c>
    </row>
    <row r="84" spans="1:22" hidden="1" x14ac:dyDescent="0.25">
      <c r="A84" s="75" t="s">
        <v>22</v>
      </c>
      <c r="B84" s="38">
        <v>1233</v>
      </c>
      <c r="C84" s="3" t="s">
        <v>40</v>
      </c>
      <c r="D84" s="3" t="s">
        <v>156</v>
      </c>
      <c r="E84" s="4" t="s">
        <v>85</v>
      </c>
      <c r="F84" s="4">
        <v>123316</v>
      </c>
      <c r="G84" s="4" t="s">
        <v>166</v>
      </c>
      <c r="H84" s="4">
        <f>Tabel1[[#This Row],[Stalkode]]+Tabel1[[#This Row],[Dyrekode]]</f>
        <v>124549</v>
      </c>
      <c r="I84" s="10">
        <v>0</v>
      </c>
      <c r="J84" s="3" t="s">
        <v>129</v>
      </c>
      <c r="K84" s="3"/>
      <c r="L84" s="15">
        <v>37.9</v>
      </c>
      <c r="M84" s="3">
        <f t="shared" si="14"/>
        <v>0</v>
      </c>
      <c r="N84" s="4">
        <v>5.0000000000000001E-3</v>
      </c>
      <c r="O84" s="3">
        <f t="shared" si="15"/>
        <v>0</v>
      </c>
      <c r="P84" s="14">
        <f t="shared" si="16"/>
        <v>0</v>
      </c>
      <c r="Q84" s="16">
        <v>9.7299999999999998E-2</v>
      </c>
      <c r="R84" s="14">
        <f t="shared" si="17"/>
        <v>0</v>
      </c>
      <c r="S84" s="3">
        <v>0.01</v>
      </c>
      <c r="T84" s="14">
        <f t="shared" si="18"/>
        <v>0</v>
      </c>
      <c r="U84" s="14">
        <f t="shared" si="19"/>
        <v>0</v>
      </c>
      <c r="V84" s="80">
        <f t="shared" si="13"/>
        <v>0</v>
      </c>
    </row>
    <row r="85" spans="1:22" hidden="1" x14ac:dyDescent="0.25">
      <c r="A85" s="75" t="s">
        <v>22</v>
      </c>
      <c r="B85" s="38">
        <v>1233</v>
      </c>
      <c r="C85" s="3" t="s">
        <v>40</v>
      </c>
      <c r="D85" s="3" t="s">
        <v>156</v>
      </c>
      <c r="E85" s="4" t="s">
        <v>84</v>
      </c>
      <c r="F85" s="4">
        <v>123312</v>
      </c>
      <c r="G85" s="4" t="s">
        <v>168</v>
      </c>
      <c r="H85" s="4">
        <f>Tabel1[[#This Row],[Stalkode]]+Tabel1[[#This Row],[Dyrekode]]</f>
        <v>124545</v>
      </c>
      <c r="I85" s="10">
        <v>0</v>
      </c>
      <c r="J85" s="3" t="s">
        <v>129</v>
      </c>
      <c r="K85" s="3"/>
      <c r="L85" s="15">
        <v>37.9</v>
      </c>
      <c r="M85" s="3">
        <f t="shared" si="14"/>
        <v>0</v>
      </c>
      <c r="N85" s="4">
        <v>5.0000000000000001E-3</v>
      </c>
      <c r="O85" s="3">
        <f t="shared" si="15"/>
        <v>0</v>
      </c>
      <c r="P85" s="14">
        <f t="shared" si="16"/>
        <v>0</v>
      </c>
      <c r="Q85" s="16">
        <v>9.7299999999999998E-2</v>
      </c>
      <c r="R85" s="14">
        <f t="shared" si="17"/>
        <v>0</v>
      </c>
      <c r="S85" s="3">
        <v>0.01</v>
      </c>
      <c r="T85" s="14">
        <f t="shared" si="18"/>
        <v>0</v>
      </c>
      <c r="U85" s="14">
        <f t="shared" si="19"/>
        <v>0</v>
      </c>
      <c r="V85" s="80">
        <f t="shared" si="13"/>
        <v>0</v>
      </c>
    </row>
    <row r="86" spans="1:22" hidden="1" x14ac:dyDescent="0.25">
      <c r="A86" s="75" t="s">
        <v>22</v>
      </c>
      <c r="B86" s="38">
        <v>1234</v>
      </c>
      <c r="C86" s="3" t="s">
        <v>44</v>
      </c>
      <c r="D86" s="3" t="s">
        <v>271</v>
      </c>
      <c r="E86" s="4" t="s">
        <v>8</v>
      </c>
      <c r="F86" s="4">
        <v>123401</v>
      </c>
      <c r="G86" s="4" t="s">
        <v>111</v>
      </c>
      <c r="H86" s="4">
        <f>Tabel1[[#This Row],[Stalkode]]+Tabel1[[#This Row],[Dyrekode]]</f>
        <v>124635</v>
      </c>
      <c r="I86" s="10">
        <v>8.31</v>
      </c>
      <c r="J86" s="5"/>
      <c r="K86" s="3" t="s">
        <v>111</v>
      </c>
      <c r="L86" s="15">
        <v>9.11</v>
      </c>
      <c r="M86" s="3">
        <f t="shared" si="14"/>
        <v>75.704099999999997</v>
      </c>
      <c r="N86" s="4">
        <v>0.01</v>
      </c>
      <c r="O86" s="3">
        <f t="shared" si="15"/>
        <v>0.75704099999999996</v>
      </c>
      <c r="P86" s="14">
        <f t="shared" si="16"/>
        <v>1.1896358571428571</v>
      </c>
      <c r="Q86" s="16">
        <v>9.7299999999999998E-2</v>
      </c>
      <c r="R86" s="14">
        <f t="shared" si="17"/>
        <v>7.3660089299999996</v>
      </c>
      <c r="S86" s="3">
        <v>0.01</v>
      </c>
      <c r="T86" s="14">
        <f t="shared" si="18"/>
        <v>7.3660089299999995E-2</v>
      </c>
      <c r="U86" s="14">
        <f t="shared" si="19"/>
        <v>0.1157515689</v>
      </c>
      <c r="V86" s="80">
        <f t="shared" si="13"/>
        <v>1.3053874260428571E-3</v>
      </c>
    </row>
    <row r="87" spans="1:22" hidden="1" x14ac:dyDescent="0.25">
      <c r="A87" s="75" t="s">
        <v>22</v>
      </c>
      <c r="B87" s="38">
        <v>1234</v>
      </c>
      <c r="C87" s="3" t="s">
        <v>44</v>
      </c>
      <c r="D87" s="3" t="s">
        <v>271</v>
      </c>
      <c r="E87" s="4" t="s">
        <v>89</v>
      </c>
      <c r="F87" s="4">
        <v>123402</v>
      </c>
      <c r="G87" s="4" t="s">
        <v>111</v>
      </c>
      <c r="H87" s="4">
        <f>Tabel1[[#This Row],[Stalkode]]+Tabel1[[#This Row],[Dyrekode]]</f>
        <v>124636</v>
      </c>
      <c r="I87" s="10">
        <v>0</v>
      </c>
      <c r="J87" s="5"/>
      <c r="K87" s="3" t="s">
        <v>111</v>
      </c>
      <c r="L87" s="15">
        <v>9.11</v>
      </c>
      <c r="M87" s="3">
        <f t="shared" si="14"/>
        <v>0</v>
      </c>
      <c r="N87" s="4">
        <v>0.01</v>
      </c>
      <c r="O87" s="3">
        <f t="shared" si="15"/>
        <v>0</v>
      </c>
      <c r="P87" s="14">
        <f t="shared" si="16"/>
        <v>0</v>
      </c>
      <c r="Q87" s="16">
        <v>9.7299999999999998E-2</v>
      </c>
      <c r="R87" s="14">
        <f t="shared" si="17"/>
        <v>0</v>
      </c>
      <c r="S87" s="3">
        <v>0.01</v>
      </c>
      <c r="T87" s="14">
        <f t="shared" si="18"/>
        <v>0</v>
      </c>
      <c r="U87" s="14">
        <f t="shared" si="19"/>
        <v>0</v>
      </c>
      <c r="V87" s="80">
        <f t="shared" si="13"/>
        <v>0</v>
      </c>
    </row>
    <row r="88" spans="1:22" hidden="1" x14ac:dyDescent="0.25">
      <c r="A88" s="75" t="s">
        <v>22</v>
      </c>
      <c r="B88" s="38">
        <v>1235</v>
      </c>
      <c r="C88" s="3" t="s">
        <v>43</v>
      </c>
      <c r="D88" s="3" t="s">
        <v>272</v>
      </c>
      <c r="E88" s="4" t="s">
        <v>4</v>
      </c>
      <c r="F88" s="4">
        <v>123501</v>
      </c>
      <c r="G88" s="4" t="s">
        <v>167</v>
      </c>
      <c r="H88" s="4">
        <f>Tabel1[[#This Row],[Stalkode]]+Tabel1[[#This Row],[Dyrekode]]</f>
        <v>124736</v>
      </c>
      <c r="I88" s="10">
        <v>0</v>
      </c>
      <c r="J88" s="3" t="s">
        <v>127</v>
      </c>
      <c r="K88" s="3"/>
      <c r="L88" s="15">
        <v>18.399999999999999</v>
      </c>
      <c r="M88" s="3">
        <f t="shared" si="14"/>
        <v>0</v>
      </c>
      <c r="N88" s="4">
        <v>5.0000000000000001E-3</v>
      </c>
      <c r="O88" s="3">
        <f t="shared" si="15"/>
        <v>0</v>
      </c>
      <c r="P88" s="14">
        <f t="shared" si="16"/>
        <v>0</v>
      </c>
      <c r="Q88" s="16">
        <v>9.7299999999999998E-2</v>
      </c>
      <c r="R88" s="14">
        <f t="shared" si="17"/>
        <v>0</v>
      </c>
      <c r="S88" s="3">
        <v>0.01</v>
      </c>
      <c r="T88" s="14">
        <f t="shared" si="18"/>
        <v>0</v>
      </c>
      <c r="U88" s="14">
        <f t="shared" si="19"/>
        <v>0</v>
      </c>
      <c r="V88" s="80">
        <f t="shared" si="13"/>
        <v>0</v>
      </c>
    </row>
    <row r="89" spans="1:22" hidden="1" x14ac:dyDescent="0.25">
      <c r="A89" s="75" t="s">
        <v>22</v>
      </c>
      <c r="B89" s="38">
        <v>1235</v>
      </c>
      <c r="C89" s="3" t="s">
        <v>43</v>
      </c>
      <c r="D89" s="3" t="s">
        <v>272</v>
      </c>
      <c r="E89" s="4" t="s">
        <v>5</v>
      </c>
      <c r="F89" s="4">
        <v>123502</v>
      </c>
      <c r="G89" s="4" t="s">
        <v>167</v>
      </c>
      <c r="H89" s="4">
        <f>Tabel1[[#This Row],[Stalkode]]+Tabel1[[#This Row],[Dyrekode]]</f>
        <v>124737</v>
      </c>
      <c r="I89" s="10">
        <v>0</v>
      </c>
      <c r="J89" s="3" t="s">
        <v>129</v>
      </c>
      <c r="K89" s="3"/>
      <c r="L89" s="15">
        <v>18.399999999999999</v>
      </c>
      <c r="M89" s="3">
        <f t="shared" si="14"/>
        <v>0</v>
      </c>
      <c r="N89" s="4">
        <v>5.0000000000000001E-3</v>
      </c>
      <c r="O89" s="3">
        <f t="shared" si="15"/>
        <v>0</v>
      </c>
      <c r="P89" s="14">
        <f t="shared" si="16"/>
        <v>0</v>
      </c>
      <c r="Q89" s="16">
        <v>9.7299999999999998E-2</v>
      </c>
      <c r="R89" s="14">
        <f t="shared" si="17"/>
        <v>0</v>
      </c>
      <c r="S89" s="3">
        <v>0.01</v>
      </c>
      <c r="T89" s="14">
        <f t="shared" si="18"/>
        <v>0</v>
      </c>
      <c r="U89" s="14">
        <f t="shared" si="19"/>
        <v>0</v>
      </c>
      <c r="V89" s="80">
        <f t="shared" si="13"/>
        <v>0</v>
      </c>
    </row>
    <row r="90" spans="1:22" hidden="1" x14ac:dyDescent="0.25">
      <c r="A90" s="75" t="s">
        <v>22</v>
      </c>
      <c r="B90" s="38">
        <v>1235</v>
      </c>
      <c r="C90" s="3" t="s">
        <v>43</v>
      </c>
      <c r="D90" s="3" t="s">
        <v>272</v>
      </c>
      <c r="E90" s="4" t="s">
        <v>94</v>
      </c>
      <c r="F90" s="4">
        <v>123504</v>
      </c>
      <c r="G90" s="4" t="s">
        <v>111</v>
      </c>
      <c r="H90" s="4">
        <f>Tabel1[[#This Row],[Stalkode]]+Tabel1[[#This Row],[Dyrekode]]</f>
        <v>124739</v>
      </c>
      <c r="I90" s="10">
        <v>0</v>
      </c>
      <c r="J90" s="5"/>
      <c r="K90" s="3" t="s">
        <v>111</v>
      </c>
      <c r="L90" s="15">
        <v>18.399999999999999</v>
      </c>
      <c r="M90" s="3">
        <f t="shared" si="14"/>
        <v>0</v>
      </c>
      <c r="N90" s="4">
        <v>0.01</v>
      </c>
      <c r="O90" s="3">
        <f t="shared" si="15"/>
        <v>0</v>
      </c>
      <c r="P90" s="14">
        <f t="shared" si="16"/>
        <v>0</v>
      </c>
      <c r="Q90" s="16">
        <v>9.7299999999999998E-2</v>
      </c>
      <c r="R90" s="14">
        <f t="shared" si="17"/>
        <v>0</v>
      </c>
      <c r="S90" s="3">
        <v>0.01</v>
      </c>
      <c r="T90" s="14">
        <f t="shared" si="18"/>
        <v>0</v>
      </c>
      <c r="U90" s="14">
        <f t="shared" si="19"/>
        <v>0</v>
      </c>
      <c r="V90" s="80">
        <f t="shared" si="13"/>
        <v>0</v>
      </c>
    </row>
    <row r="91" spans="1:22" hidden="1" x14ac:dyDescent="0.25">
      <c r="A91" s="75" t="s">
        <v>22</v>
      </c>
      <c r="B91" s="38">
        <v>1235</v>
      </c>
      <c r="C91" s="3" t="s">
        <v>43</v>
      </c>
      <c r="D91" s="3" t="s">
        <v>272</v>
      </c>
      <c r="E91" s="4" t="s">
        <v>83</v>
      </c>
      <c r="F91" s="4">
        <v>123503</v>
      </c>
      <c r="G91" s="4" t="s">
        <v>111</v>
      </c>
      <c r="H91" s="4">
        <f>Tabel1[[#This Row],[Stalkode]]+Tabel1[[#This Row],[Dyrekode]]</f>
        <v>124738</v>
      </c>
      <c r="I91" s="10">
        <v>31.85</v>
      </c>
      <c r="J91" s="5"/>
      <c r="K91" s="3" t="s">
        <v>111</v>
      </c>
      <c r="L91" s="15">
        <v>18.399999999999999</v>
      </c>
      <c r="M91" s="3">
        <f t="shared" si="14"/>
        <v>586.04</v>
      </c>
      <c r="N91" s="4">
        <v>0.01</v>
      </c>
      <c r="O91" s="3">
        <f t="shared" si="15"/>
        <v>5.8603999999999994</v>
      </c>
      <c r="P91" s="14">
        <f t="shared" si="16"/>
        <v>9.2091999999999992</v>
      </c>
      <c r="Q91" s="16">
        <v>9.7299999999999998E-2</v>
      </c>
      <c r="R91" s="14">
        <f t="shared" si="17"/>
        <v>57.021691999999994</v>
      </c>
      <c r="S91" s="3">
        <v>0.01</v>
      </c>
      <c r="T91" s="14">
        <f t="shared" si="18"/>
        <v>0.5702169199999999</v>
      </c>
      <c r="U91" s="14">
        <f t="shared" si="19"/>
        <v>0.89605515999999985</v>
      </c>
      <c r="V91" s="80">
        <f t="shared" si="13"/>
        <v>1.0105255159999998E-2</v>
      </c>
    </row>
    <row r="92" spans="1:22" hidden="1" x14ac:dyDescent="0.25">
      <c r="A92" s="75" t="s">
        <v>22</v>
      </c>
      <c r="B92" s="38">
        <v>1235</v>
      </c>
      <c r="C92" s="3" t="s">
        <v>43</v>
      </c>
      <c r="D92" s="3" t="s">
        <v>272</v>
      </c>
      <c r="E92" s="4" t="s">
        <v>95</v>
      </c>
      <c r="F92" s="4">
        <v>123506</v>
      </c>
      <c r="G92" s="4" t="s">
        <v>111</v>
      </c>
      <c r="H92" s="4">
        <f>Tabel1[[#This Row],[Stalkode]]+Tabel1[[#This Row],[Dyrekode]]</f>
        <v>124741</v>
      </c>
      <c r="I92" s="10">
        <v>0</v>
      </c>
      <c r="J92" s="3" t="s">
        <v>129</v>
      </c>
      <c r="K92" s="3"/>
      <c r="L92" s="15">
        <v>18.399999999999999</v>
      </c>
      <c r="M92" s="3">
        <f t="shared" si="14"/>
        <v>0</v>
      </c>
      <c r="N92" s="4">
        <v>5.0000000000000001E-3</v>
      </c>
      <c r="O92" s="3">
        <f t="shared" si="15"/>
        <v>0</v>
      </c>
      <c r="P92" s="14">
        <f t="shared" si="16"/>
        <v>0</v>
      </c>
      <c r="Q92" s="16">
        <v>9.7299999999999998E-2</v>
      </c>
      <c r="R92" s="14">
        <f t="shared" si="17"/>
        <v>0</v>
      </c>
      <c r="S92" s="3">
        <v>0.01</v>
      </c>
      <c r="T92" s="14">
        <f t="shared" si="18"/>
        <v>0</v>
      </c>
      <c r="U92" s="14">
        <f t="shared" si="19"/>
        <v>0</v>
      </c>
      <c r="V92" s="80">
        <f t="shared" si="13"/>
        <v>0</v>
      </c>
    </row>
    <row r="93" spans="1:22" hidden="1" x14ac:dyDescent="0.25">
      <c r="A93" s="75" t="s">
        <v>22</v>
      </c>
      <c r="B93" s="38">
        <v>1235</v>
      </c>
      <c r="C93" s="3" t="s">
        <v>43</v>
      </c>
      <c r="D93" s="3" t="s">
        <v>272</v>
      </c>
      <c r="E93" s="4" t="s">
        <v>97</v>
      </c>
      <c r="F93" s="4">
        <v>123505</v>
      </c>
      <c r="G93" s="4" t="s">
        <v>111</v>
      </c>
      <c r="H93" s="4">
        <f>Tabel1[[#This Row],[Stalkode]]+Tabel1[[#This Row],[Dyrekode]]</f>
        <v>124740</v>
      </c>
      <c r="I93" s="10">
        <v>0</v>
      </c>
      <c r="J93" s="3" t="s">
        <v>129</v>
      </c>
      <c r="K93" s="3"/>
      <c r="L93" s="15">
        <v>18.399999999999999</v>
      </c>
      <c r="M93" s="3">
        <f t="shared" si="14"/>
        <v>0</v>
      </c>
      <c r="N93" s="4">
        <v>5.0000000000000001E-3</v>
      </c>
      <c r="O93" s="3">
        <f t="shared" si="15"/>
        <v>0</v>
      </c>
      <c r="P93" s="14">
        <f t="shared" si="16"/>
        <v>0</v>
      </c>
      <c r="Q93" s="16">
        <v>9.7299999999999998E-2</v>
      </c>
      <c r="R93" s="14">
        <f t="shared" si="17"/>
        <v>0</v>
      </c>
      <c r="S93" s="3">
        <v>0.01</v>
      </c>
      <c r="T93" s="14">
        <f t="shared" si="18"/>
        <v>0</v>
      </c>
      <c r="U93" s="14">
        <f t="shared" si="19"/>
        <v>0</v>
      </c>
      <c r="V93" s="80">
        <f t="shared" si="13"/>
        <v>0</v>
      </c>
    </row>
    <row r="94" spans="1:22" hidden="1" x14ac:dyDescent="0.25">
      <c r="A94" s="75" t="s">
        <v>22</v>
      </c>
      <c r="B94" s="38">
        <v>1235</v>
      </c>
      <c r="C94" s="3" t="s">
        <v>43</v>
      </c>
      <c r="D94" s="3" t="s">
        <v>272</v>
      </c>
      <c r="E94" s="4" t="s">
        <v>96</v>
      </c>
      <c r="F94" s="4">
        <v>123507</v>
      </c>
      <c r="G94" s="4" t="s">
        <v>111</v>
      </c>
      <c r="H94" s="4">
        <f>Tabel1[[#This Row],[Stalkode]]+Tabel1[[#This Row],[Dyrekode]]</f>
        <v>124742</v>
      </c>
      <c r="I94" s="10">
        <v>0</v>
      </c>
      <c r="J94" s="3" t="s">
        <v>129</v>
      </c>
      <c r="K94" s="3"/>
      <c r="L94" s="15">
        <v>18.399999999999999</v>
      </c>
      <c r="M94" s="3">
        <f t="shared" si="14"/>
        <v>0</v>
      </c>
      <c r="N94" s="4">
        <v>5.0000000000000001E-3</v>
      </c>
      <c r="O94" s="3">
        <f t="shared" si="15"/>
        <v>0</v>
      </c>
      <c r="P94" s="14">
        <f t="shared" si="16"/>
        <v>0</v>
      </c>
      <c r="Q94" s="16">
        <v>9.7299999999999998E-2</v>
      </c>
      <c r="R94" s="14">
        <f t="shared" si="17"/>
        <v>0</v>
      </c>
      <c r="S94" s="3">
        <v>0.01</v>
      </c>
      <c r="T94" s="14">
        <f t="shared" si="18"/>
        <v>0</v>
      </c>
      <c r="U94" s="14">
        <f t="shared" si="19"/>
        <v>0</v>
      </c>
      <c r="V94" s="80">
        <f t="shared" si="13"/>
        <v>0</v>
      </c>
    </row>
    <row r="95" spans="1:22" hidden="1" x14ac:dyDescent="0.25">
      <c r="A95" s="75" t="s">
        <v>22</v>
      </c>
      <c r="B95" s="38">
        <v>1235</v>
      </c>
      <c r="C95" s="3" t="s">
        <v>43</v>
      </c>
      <c r="D95" s="3" t="s">
        <v>272</v>
      </c>
      <c r="E95" s="4" t="s">
        <v>6</v>
      </c>
      <c r="F95" s="4">
        <v>123513</v>
      </c>
      <c r="G95" s="4" t="s">
        <v>166</v>
      </c>
      <c r="H95" s="4">
        <f>Tabel1[[#This Row],[Stalkode]]+Tabel1[[#This Row],[Dyrekode]]</f>
        <v>124748</v>
      </c>
      <c r="I95" s="10">
        <v>0</v>
      </c>
      <c r="J95" s="3" t="s">
        <v>129</v>
      </c>
      <c r="K95" s="3"/>
      <c r="L95" s="15">
        <v>18.399999999999999</v>
      </c>
      <c r="M95" s="3">
        <f t="shared" si="14"/>
        <v>0</v>
      </c>
      <c r="N95" s="4">
        <v>5.0000000000000001E-3</v>
      </c>
      <c r="O95" s="3">
        <f t="shared" si="15"/>
        <v>0</v>
      </c>
      <c r="P95" s="14">
        <f t="shared" si="16"/>
        <v>0</v>
      </c>
      <c r="Q95" s="16">
        <v>9.7299999999999998E-2</v>
      </c>
      <c r="R95" s="14">
        <f t="shared" si="17"/>
        <v>0</v>
      </c>
      <c r="S95" s="3">
        <v>0.01</v>
      </c>
      <c r="T95" s="14">
        <f t="shared" si="18"/>
        <v>0</v>
      </c>
      <c r="U95" s="14">
        <f t="shared" si="19"/>
        <v>0</v>
      </c>
      <c r="V95" s="80">
        <f t="shared" si="13"/>
        <v>0</v>
      </c>
    </row>
    <row r="96" spans="1:22" hidden="1" x14ac:dyDescent="0.25">
      <c r="A96" s="75" t="s">
        <v>22</v>
      </c>
      <c r="B96" s="38">
        <v>1235</v>
      </c>
      <c r="C96" s="3" t="s">
        <v>43</v>
      </c>
      <c r="D96" s="3" t="s">
        <v>272</v>
      </c>
      <c r="E96" s="4" t="s">
        <v>81</v>
      </c>
      <c r="F96" s="4">
        <v>123515</v>
      </c>
      <c r="G96" s="4" t="s">
        <v>166</v>
      </c>
      <c r="H96" s="4">
        <f>Tabel1[[#This Row],[Stalkode]]+Tabel1[[#This Row],[Dyrekode]]</f>
        <v>124750</v>
      </c>
      <c r="I96" s="10">
        <v>0</v>
      </c>
      <c r="J96" s="3" t="s">
        <v>129</v>
      </c>
      <c r="K96" s="3"/>
      <c r="L96" s="15">
        <v>18.399999999999999</v>
      </c>
      <c r="M96" s="3">
        <f t="shared" si="14"/>
        <v>0</v>
      </c>
      <c r="N96" s="4">
        <v>5.0000000000000001E-3</v>
      </c>
      <c r="O96" s="3">
        <f t="shared" si="15"/>
        <v>0</v>
      </c>
      <c r="P96" s="14">
        <f t="shared" si="16"/>
        <v>0</v>
      </c>
      <c r="Q96" s="16">
        <v>9.7299999999999998E-2</v>
      </c>
      <c r="R96" s="14">
        <f t="shared" si="17"/>
        <v>0</v>
      </c>
      <c r="S96" s="3">
        <v>0.01</v>
      </c>
      <c r="T96" s="14">
        <f t="shared" si="18"/>
        <v>0</v>
      </c>
      <c r="U96" s="14">
        <f t="shared" si="19"/>
        <v>0</v>
      </c>
      <c r="V96" s="80">
        <f t="shared" si="13"/>
        <v>0</v>
      </c>
    </row>
    <row r="97" spans="1:22" hidden="1" x14ac:dyDescent="0.25">
      <c r="A97" s="75" t="s">
        <v>22</v>
      </c>
      <c r="B97" s="38">
        <v>1235</v>
      </c>
      <c r="C97" s="3" t="s">
        <v>43</v>
      </c>
      <c r="D97" s="3" t="s">
        <v>272</v>
      </c>
      <c r="E97" s="4" t="s">
        <v>7</v>
      </c>
      <c r="F97" s="4">
        <v>123514</v>
      </c>
      <c r="G97" s="4" t="s">
        <v>166</v>
      </c>
      <c r="H97" s="4">
        <f>Tabel1[[#This Row],[Stalkode]]+Tabel1[[#This Row],[Dyrekode]]</f>
        <v>124749</v>
      </c>
      <c r="I97" s="10">
        <v>0</v>
      </c>
      <c r="J97" s="3" t="s">
        <v>129</v>
      </c>
      <c r="K97" s="3"/>
      <c r="L97" s="15">
        <v>18.399999999999999</v>
      </c>
      <c r="M97" s="3">
        <f t="shared" si="14"/>
        <v>0</v>
      </c>
      <c r="N97" s="4">
        <v>5.0000000000000001E-3</v>
      </c>
      <c r="O97" s="3">
        <f t="shared" si="15"/>
        <v>0</v>
      </c>
      <c r="P97" s="14">
        <f t="shared" si="16"/>
        <v>0</v>
      </c>
      <c r="Q97" s="16">
        <v>9.7299999999999998E-2</v>
      </c>
      <c r="R97" s="14">
        <f t="shared" si="17"/>
        <v>0</v>
      </c>
      <c r="S97" s="3">
        <v>0.01</v>
      </c>
      <c r="T97" s="14">
        <f t="shared" si="18"/>
        <v>0</v>
      </c>
      <c r="U97" s="14">
        <f t="shared" si="19"/>
        <v>0</v>
      </c>
      <c r="V97" s="80">
        <f t="shared" si="13"/>
        <v>0</v>
      </c>
    </row>
    <row r="98" spans="1:22" hidden="1" x14ac:dyDescent="0.25">
      <c r="A98" s="75" t="s">
        <v>22</v>
      </c>
      <c r="B98" s="38">
        <v>1235</v>
      </c>
      <c r="C98" s="3" t="s">
        <v>43</v>
      </c>
      <c r="D98" s="3" t="s">
        <v>272</v>
      </c>
      <c r="E98" s="4" t="s">
        <v>85</v>
      </c>
      <c r="F98" s="4">
        <v>123519</v>
      </c>
      <c r="G98" s="4" t="s">
        <v>166</v>
      </c>
      <c r="H98" s="4">
        <f>Tabel1[[#This Row],[Stalkode]]+Tabel1[[#This Row],[Dyrekode]]</f>
        <v>124754</v>
      </c>
      <c r="I98" s="10">
        <v>0</v>
      </c>
      <c r="J98" s="3" t="s">
        <v>129</v>
      </c>
      <c r="K98" s="3"/>
      <c r="L98" s="15">
        <v>18.399999999999999</v>
      </c>
      <c r="M98" s="3">
        <f t="shared" si="14"/>
        <v>0</v>
      </c>
      <c r="N98" s="4">
        <v>5.0000000000000001E-3</v>
      </c>
      <c r="O98" s="3">
        <f t="shared" si="15"/>
        <v>0</v>
      </c>
      <c r="P98" s="14">
        <f t="shared" si="16"/>
        <v>0</v>
      </c>
      <c r="Q98" s="16">
        <v>9.7299999999999998E-2</v>
      </c>
      <c r="R98" s="14">
        <f t="shared" si="17"/>
        <v>0</v>
      </c>
      <c r="S98" s="3">
        <v>0.01</v>
      </c>
      <c r="T98" s="14">
        <f t="shared" si="18"/>
        <v>0</v>
      </c>
      <c r="U98" s="14">
        <f t="shared" si="19"/>
        <v>0</v>
      </c>
      <c r="V98" s="80">
        <f t="shared" si="13"/>
        <v>0</v>
      </c>
    </row>
    <row r="99" spans="1:22" hidden="1" x14ac:dyDescent="0.25">
      <c r="A99" s="75" t="s">
        <v>22</v>
      </c>
      <c r="B99" s="38">
        <v>1235</v>
      </c>
      <c r="C99" s="3" t="s">
        <v>43</v>
      </c>
      <c r="D99" s="3" t="s">
        <v>272</v>
      </c>
      <c r="E99" s="4" t="s">
        <v>84</v>
      </c>
      <c r="F99" s="4">
        <v>123509</v>
      </c>
      <c r="G99" s="4" t="s">
        <v>168</v>
      </c>
      <c r="H99" s="4">
        <f>Tabel1[[#This Row],[Stalkode]]+Tabel1[[#This Row],[Dyrekode]]</f>
        <v>124744</v>
      </c>
      <c r="I99" s="10">
        <v>0</v>
      </c>
      <c r="J99" s="3" t="s">
        <v>129</v>
      </c>
      <c r="K99" s="3"/>
      <c r="L99" s="15">
        <v>18.399999999999999</v>
      </c>
      <c r="M99" s="3">
        <f t="shared" si="14"/>
        <v>0</v>
      </c>
      <c r="N99" s="4">
        <v>5.0000000000000001E-3</v>
      </c>
      <c r="O99" s="3">
        <f t="shared" si="15"/>
        <v>0</v>
      </c>
      <c r="P99" s="14">
        <f t="shared" si="16"/>
        <v>0</v>
      </c>
      <c r="Q99" s="16">
        <v>9.7299999999999998E-2</v>
      </c>
      <c r="R99" s="14">
        <f t="shared" si="17"/>
        <v>0</v>
      </c>
      <c r="S99" s="3">
        <v>0.01</v>
      </c>
      <c r="T99" s="14">
        <f t="shared" si="18"/>
        <v>0</v>
      </c>
      <c r="U99" s="14">
        <f t="shared" si="19"/>
        <v>0</v>
      </c>
      <c r="V99" s="80">
        <f t="shared" si="13"/>
        <v>0</v>
      </c>
    </row>
    <row r="100" spans="1:22" s="18" customFormat="1" hidden="1" x14ac:dyDescent="0.25">
      <c r="A100" s="74" t="s">
        <v>22</v>
      </c>
      <c r="B100" s="37">
        <v>1236</v>
      </c>
      <c r="C100" s="4" t="s">
        <v>46</v>
      </c>
      <c r="D100" s="4" t="s">
        <v>153</v>
      </c>
      <c r="E100" s="4" t="s">
        <v>4</v>
      </c>
      <c r="F100" s="4">
        <v>123601</v>
      </c>
      <c r="G100" s="4" t="s">
        <v>167</v>
      </c>
      <c r="H100" s="4">
        <f>Tabel1[[#This Row],[Stalkode]]+Tabel1[[#This Row],[Dyrekode]]</f>
        <v>124837</v>
      </c>
      <c r="I100" s="10">
        <v>0</v>
      </c>
      <c r="J100" s="4" t="s">
        <v>127</v>
      </c>
      <c r="K100" s="4"/>
      <c r="L100" s="15">
        <f>88.9/100</f>
        <v>0.88900000000000001</v>
      </c>
      <c r="M100" s="4">
        <f t="shared" si="14"/>
        <v>0</v>
      </c>
      <c r="N100" s="4">
        <v>5.0000000000000001E-3</v>
      </c>
      <c r="O100" s="4">
        <f t="shared" si="15"/>
        <v>0</v>
      </c>
      <c r="P100" s="15">
        <f t="shared" si="16"/>
        <v>0</v>
      </c>
      <c r="Q100" s="16">
        <v>9.7299999999999998E-2</v>
      </c>
      <c r="R100" s="15">
        <f t="shared" si="17"/>
        <v>0</v>
      </c>
      <c r="S100" s="3">
        <v>0.01</v>
      </c>
      <c r="T100" s="15">
        <f t="shared" si="18"/>
        <v>0</v>
      </c>
      <c r="U100" s="15">
        <f t="shared" si="19"/>
        <v>0</v>
      </c>
      <c r="V100" s="80">
        <f t="shared" si="13"/>
        <v>0</v>
      </c>
    </row>
    <row r="101" spans="1:22" s="18" customFormat="1" hidden="1" x14ac:dyDescent="0.25">
      <c r="A101" s="74" t="s">
        <v>22</v>
      </c>
      <c r="B101" s="37">
        <v>1236</v>
      </c>
      <c r="C101" s="4" t="s">
        <v>46</v>
      </c>
      <c r="D101" s="4" t="s">
        <v>153</v>
      </c>
      <c r="E101" s="4" t="s">
        <v>5</v>
      </c>
      <c r="F101" s="4">
        <v>123602</v>
      </c>
      <c r="G101" s="4" t="s">
        <v>167</v>
      </c>
      <c r="H101" s="4">
        <f>Tabel1[[#This Row],[Stalkode]]+Tabel1[[#This Row],[Dyrekode]]</f>
        <v>124838</v>
      </c>
      <c r="I101" s="10">
        <v>0</v>
      </c>
      <c r="J101" s="4" t="s">
        <v>129</v>
      </c>
      <c r="K101" s="4" t="s">
        <v>111</v>
      </c>
      <c r="L101" s="15">
        <f>88.9/100</f>
        <v>0.88900000000000001</v>
      </c>
      <c r="M101" s="4">
        <f t="shared" si="14"/>
        <v>0</v>
      </c>
      <c r="N101" s="4">
        <v>5.0000000000000001E-3</v>
      </c>
      <c r="O101" s="4">
        <f t="shared" si="15"/>
        <v>0</v>
      </c>
      <c r="P101" s="15">
        <f t="shared" si="16"/>
        <v>0</v>
      </c>
      <c r="Q101" s="16">
        <v>9.7299999999999998E-2</v>
      </c>
      <c r="R101" s="15">
        <f t="shared" si="17"/>
        <v>0</v>
      </c>
      <c r="S101" s="3">
        <v>0.01</v>
      </c>
      <c r="T101" s="15">
        <f t="shared" si="18"/>
        <v>0</v>
      </c>
      <c r="U101" s="15">
        <f t="shared" si="19"/>
        <v>0</v>
      </c>
      <c r="V101" s="80">
        <f t="shared" si="13"/>
        <v>0</v>
      </c>
    </row>
    <row r="102" spans="1:22" s="18" customFormat="1" hidden="1" x14ac:dyDescent="0.25">
      <c r="A102" s="74" t="s">
        <v>22</v>
      </c>
      <c r="B102" s="37">
        <v>1236</v>
      </c>
      <c r="C102" s="4" t="s">
        <v>46</v>
      </c>
      <c r="D102" s="4" t="s">
        <v>153</v>
      </c>
      <c r="E102" s="4" t="s">
        <v>94</v>
      </c>
      <c r="F102" s="4">
        <v>123604</v>
      </c>
      <c r="G102" s="4" t="s">
        <v>111</v>
      </c>
      <c r="H102" s="4">
        <f>Tabel1[[#This Row],[Stalkode]]+Tabel1[[#This Row],[Dyrekode]]</f>
        <v>124840</v>
      </c>
      <c r="I102" s="10">
        <v>0</v>
      </c>
      <c r="J102" s="4"/>
      <c r="K102" s="4" t="s">
        <v>111</v>
      </c>
      <c r="L102" s="15">
        <f>88.9/100</f>
        <v>0.88900000000000001</v>
      </c>
      <c r="M102" s="4">
        <f t="shared" si="14"/>
        <v>0</v>
      </c>
      <c r="N102" s="4">
        <v>0.01</v>
      </c>
      <c r="O102" s="4">
        <f t="shared" si="15"/>
        <v>0</v>
      </c>
      <c r="P102" s="15">
        <f t="shared" si="16"/>
        <v>0</v>
      </c>
      <c r="Q102" s="16">
        <v>9.7299999999999998E-2</v>
      </c>
      <c r="R102" s="15">
        <f t="shared" si="17"/>
        <v>0</v>
      </c>
      <c r="S102" s="3">
        <v>0.01</v>
      </c>
      <c r="T102" s="15">
        <f t="shared" si="18"/>
        <v>0</v>
      </c>
      <c r="U102" s="15">
        <f t="shared" si="19"/>
        <v>0</v>
      </c>
      <c r="V102" s="80">
        <f t="shared" si="13"/>
        <v>0</v>
      </c>
    </row>
    <row r="103" spans="1:22" hidden="1" x14ac:dyDescent="0.25">
      <c r="A103" s="74" t="s">
        <v>22</v>
      </c>
      <c r="B103" s="37">
        <v>1236</v>
      </c>
      <c r="C103" s="4" t="s">
        <v>46</v>
      </c>
      <c r="D103" s="4" t="s">
        <v>153</v>
      </c>
      <c r="E103" s="4" t="s">
        <v>83</v>
      </c>
      <c r="F103" s="4">
        <v>123603</v>
      </c>
      <c r="G103" s="4" t="s">
        <v>111</v>
      </c>
      <c r="H103" s="4">
        <f>Tabel1[[#This Row],[Stalkode]]+Tabel1[[#This Row],[Dyrekode]]</f>
        <v>124839</v>
      </c>
      <c r="I103" s="10">
        <v>1.07</v>
      </c>
      <c r="J103" s="6"/>
      <c r="K103" s="4" t="s">
        <v>111</v>
      </c>
      <c r="L103" s="15">
        <v>37.9</v>
      </c>
      <c r="M103" s="3">
        <f t="shared" ref="M103:M134" si="20">I103*L103</f>
        <v>40.553000000000004</v>
      </c>
      <c r="N103" s="4">
        <v>0.01</v>
      </c>
      <c r="O103" s="3">
        <f t="shared" ref="O103:O134" si="21">M103*N103</f>
        <v>0.40553000000000006</v>
      </c>
      <c r="P103" s="14">
        <f t="shared" ref="P103:P134" si="22">O103*44/28</f>
        <v>0.63726142857142865</v>
      </c>
      <c r="Q103" s="16">
        <v>9.7299999999999998E-2</v>
      </c>
      <c r="R103" s="14">
        <f t="shared" ref="R103:R134" si="23">M103*Q103</f>
        <v>3.9458069000000005</v>
      </c>
      <c r="S103" s="3">
        <v>0.01</v>
      </c>
      <c r="T103" s="14">
        <f t="shared" ref="T103:T134" si="24">R103*S103</f>
        <v>3.9458069000000005E-2</v>
      </c>
      <c r="U103" s="14">
        <f t="shared" ref="U103:U134" si="25">T103*44/28</f>
        <v>6.2005537000000006E-2</v>
      </c>
      <c r="V103" s="80">
        <f>(P103+U103)/1000</f>
        <v>6.9926696557142862E-4</v>
      </c>
    </row>
    <row r="104" spans="1:22" s="18" customFormat="1" hidden="1" x14ac:dyDescent="0.25">
      <c r="A104" s="74" t="s">
        <v>22</v>
      </c>
      <c r="B104" s="37">
        <v>1236</v>
      </c>
      <c r="C104" s="4" t="s">
        <v>46</v>
      </c>
      <c r="D104" s="4" t="s">
        <v>153</v>
      </c>
      <c r="E104" s="4" t="s">
        <v>97</v>
      </c>
      <c r="F104" s="4">
        <v>123605</v>
      </c>
      <c r="G104" s="4" t="s">
        <v>111</v>
      </c>
      <c r="H104" s="4">
        <f>Tabel1[[#This Row],[Stalkode]]+Tabel1[[#This Row],[Dyrekode]]</f>
        <v>124841</v>
      </c>
      <c r="I104" s="10">
        <v>0</v>
      </c>
      <c r="J104" s="4" t="s">
        <v>129</v>
      </c>
      <c r="K104" s="4" t="s">
        <v>111</v>
      </c>
      <c r="L104" s="15">
        <f>88.9/100</f>
        <v>0.88900000000000001</v>
      </c>
      <c r="M104" s="4">
        <f t="shared" si="20"/>
        <v>0</v>
      </c>
      <c r="N104" s="4">
        <v>5.0000000000000001E-3</v>
      </c>
      <c r="O104" s="4">
        <f t="shared" si="21"/>
        <v>0</v>
      </c>
      <c r="P104" s="15">
        <f t="shared" si="22"/>
        <v>0</v>
      </c>
      <c r="Q104" s="16">
        <v>9.7299999999999998E-2</v>
      </c>
      <c r="R104" s="15">
        <f t="shared" si="23"/>
        <v>0</v>
      </c>
      <c r="S104" s="3">
        <v>0.01</v>
      </c>
      <c r="T104" s="15">
        <f t="shared" si="24"/>
        <v>0</v>
      </c>
      <c r="U104" s="15">
        <f t="shared" si="25"/>
        <v>0</v>
      </c>
      <c r="V104" s="99">
        <f>P104+U104</f>
        <v>0</v>
      </c>
    </row>
    <row r="105" spans="1:22" s="18" customFormat="1" hidden="1" x14ac:dyDescent="0.25">
      <c r="A105" s="74" t="s">
        <v>22</v>
      </c>
      <c r="B105" s="37">
        <v>1236</v>
      </c>
      <c r="C105" s="4" t="s">
        <v>46</v>
      </c>
      <c r="D105" s="4" t="s">
        <v>153</v>
      </c>
      <c r="E105" s="4" t="s">
        <v>96</v>
      </c>
      <c r="F105" s="4">
        <v>123607</v>
      </c>
      <c r="G105" s="4" t="s">
        <v>111</v>
      </c>
      <c r="H105" s="4">
        <f>Tabel1[[#This Row],[Stalkode]]+Tabel1[[#This Row],[Dyrekode]]</f>
        <v>124843</v>
      </c>
      <c r="I105" s="10">
        <v>0</v>
      </c>
      <c r="J105" s="4" t="s">
        <v>129</v>
      </c>
      <c r="K105" s="4" t="s">
        <v>111</v>
      </c>
      <c r="L105" s="15">
        <f>88.9/100</f>
        <v>0.88900000000000001</v>
      </c>
      <c r="M105" s="4">
        <f t="shared" si="20"/>
        <v>0</v>
      </c>
      <c r="N105" s="4">
        <v>5.0000000000000001E-3</v>
      </c>
      <c r="O105" s="4">
        <f t="shared" si="21"/>
        <v>0</v>
      </c>
      <c r="P105" s="15">
        <f t="shared" si="22"/>
        <v>0</v>
      </c>
      <c r="Q105" s="16">
        <v>9.7299999999999998E-2</v>
      </c>
      <c r="R105" s="15">
        <f t="shared" si="23"/>
        <v>0</v>
      </c>
      <c r="S105" s="3">
        <v>0.01</v>
      </c>
      <c r="T105" s="15">
        <f t="shared" si="24"/>
        <v>0</v>
      </c>
      <c r="U105" s="15">
        <f t="shared" si="25"/>
        <v>0</v>
      </c>
      <c r="V105" s="99">
        <f>P105+U105</f>
        <v>0</v>
      </c>
    </row>
    <row r="106" spans="1:22" hidden="1" x14ac:dyDescent="0.25">
      <c r="A106" s="74" t="s">
        <v>22</v>
      </c>
      <c r="B106" s="37">
        <v>1236</v>
      </c>
      <c r="C106" s="4" t="s">
        <v>46</v>
      </c>
      <c r="D106" s="4" t="s">
        <v>153</v>
      </c>
      <c r="E106" s="4" t="s">
        <v>6</v>
      </c>
      <c r="F106" s="4">
        <v>123610</v>
      </c>
      <c r="G106" s="4" t="s">
        <v>166</v>
      </c>
      <c r="H106" s="4">
        <f>Tabel1[[#This Row],[Stalkode]]+Tabel1[[#This Row],[Dyrekode]]</f>
        <v>124846</v>
      </c>
      <c r="I106" s="10">
        <v>0</v>
      </c>
      <c r="J106" s="4" t="s">
        <v>129</v>
      </c>
      <c r="K106" s="4"/>
      <c r="L106" s="15">
        <v>37.9</v>
      </c>
      <c r="M106" s="3">
        <f t="shared" si="20"/>
        <v>0</v>
      </c>
      <c r="N106" s="4">
        <v>5.0000000000000001E-3</v>
      </c>
      <c r="O106" s="3">
        <f t="shared" si="21"/>
        <v>0</v>
      </c>
      <c r="P106" s="14">
        <f t="shared" si="22"/>
        <v>0</v>
      </c>
      <c r="Q106" s="16">
        <v>9.7299999999999998E-2</v>
      </c>
      <c r="R106" s="14">
        <f t="shared" si="23"/>
        <v>0</v>
      </c>
      <c r="S106" s="3">
        <v>0.01</v>
      </c>
      <c r="T106" s="14">
        <f t="shared" si="24"/>
        <v>0</v>
      </c>
      <c r="U106" s="14">
        <f t="shared" si="25"/>
        <v>0</v>
      </c>
      <c r="V106" s="80">
        <f>(P106+U106)/1000</f>
        <v>0</v>
      </c>
    </row>
    <row r="107" spans="1:22" hidden="1" x14ac:dyDescent="0.25">
      <c r="A107" s="74" t="s">
        <v>22</v>
      </c>
      <c r="B107" s="37">
        <v>1236</v>
      </c>
      <c r="C107" s="4" t="s">
        <v>46</v>
      </c>
      <c r="D107" s="4" t="s">
        <v>153</v>
      </c>
      <c r="E107" s="4" t="s">
        <v>82</v>
      </c>
      <c r="F107" s="4">
        <v>123612</v>
      </c>
      <c r="G107" s="4" t="s">
        <v>166</v>
      </c>
      <c r="H107" s="4">
        <f>Tabel1[[#This Row],[Stalkode]]+Tabel1[[#This Row],[Dyrekode]]</f>
        <v>124848</v>
      </c>
      <c r="I107" s="10">
        <v>0</v>
      </c>
      <c r="J107" s="4" t="s">
        <v>129</v>
      </c>
      <c r="K107" s="4"/>
      <c r="L107" s="15">
        <v>50.4</v>
      </c>
      <c r="M107" s="3">
        <f t="shared" si="20"/>
        <v>0</v>
      </c>
      <c r="N107" s="4">
        <v>5.0000000000000001E-3</v>
      </c>
      <c r="O107" s="3">
        <f t="shared" si="21"/>
        <v>0</v>
      </c>
      <c r="P107" s="14">
        <f t="shared" si="22"/>
        <v>0</v>
      </c>
      <c r="Q107" s="16">
        <v>9.7299999999999998E-2</v>
      </c>
      <c r="R107" s="14">
        <f t="shared" si="23"/>
        <v>0</v>
      </c>
      <c r="S107" s="3">
        <v>0.01</v>
      </c>
      <c r="T107" s="14">
        <f t="shared" si="24"/>
        <v>0</v>
      </c>
      <c r="U107" s="14">
        <f t="shared" si="25"/>
        <v>0</v>
      </c>
      <c r="V107" s="80">
        <f>(P107+U107)/1000</f>
        <v>0</v>
      </c>
    </row>
    <row r="108" spans="1:22" s="18" customFormat="1" hidden="1" x14ac:dyDescent="0.25">
      <c r="A108" s="74" t="s">
        <v>22</v>
      </c>
      <c r="B108" s="37">
        <v>1236</v>
      </c>
      <c r="C108" s="4" t="s">
        <v>46</v>
      </c>
      <c r="D108" s="4" t="s">
        <v>153</v>
      </c>
      <c r="E108" s="4" t="s">
        <v>86</v>
      </c>
      <c r="F108" s="4">
        <v>123611</v>
      </c>
      <c r="G108" s="4" t="s">
        <v>166</v>
      </c>
      <c r="H108" s="4">
        <f>Tabel1[[#This Row],[Stalkode]]+Tabel1[[#This Row],[Dyrekode]]</f>
        <v>124847</v>
      </c>
      <c r="I108" s="10">
        <v>0</v>
      </c>
      <c r="J108" s="4" t="s">
        <v>129</v>
      </c>
      <c r="K108" s="4"/>
      <c r="L108" s="15">
        <f>88.9/100</f>
        <v>0.88900000000000001</v>
      </c>
      <c r="M108" s="4">
        <f t="shared" si="20"/>
        <v>0</v>
      </c>
      <c r="N108" s="4">
        <v>5.0000000000000001E-3</v>
      </c>
      <c r="O108" s="4">
        <f t="shared" si="21"/>
        <v>0</v>
      </c>
      <c r="P108" s="15">
        <f t="shared" si="22"/>
        <v>0</v>
      </c>
      <c r="Q108" s="16">
        <v>9.7299999999999998E-2</v>
      </c>
      <c r="R108" s="15">
        <f t="shared" si="23"/>
        <v>0</v>
      </c>
      <c r="S108" s="3">
        <v>0.01</v>
      </c>
      <c r="T108" s="15">
        <f t="shared" si="24"/>
        <v>0</v>
      </c>
      <c r="U108" s="15">
        <f t="shared" si="25"/>
        <v>0</v>
      </c>
      <c r="V108" s="80">
        <f t="shared" ref="V108:V110" si="26">(P108+U108)/1000</f>
        <v>0</v>
      </c>
    </row>
    <row r="109" spans="1:22" s="18" customFormat="1" hidden="1" x14ac:dyDescent="0.25">
      <c r="A109" s="74" t="s">
        <v>22</v>
      </c>
      <c r="B109" s="37">
        <v>1236</v>
      </c>
      <c r="C109" s="4" t="s">
        <v>46</v>
      </c>
      <c r="D109" s="4" t="s">
        <v>153</v>
      </c>
      <c r="E109" s="4" t="s">
        <v>85</v>
      </c>
      <c r="F109" s="4">
        <v>123619</v>
      </c>
      <c r="G109" s="4" t="s">
        <v>166</v>
      </c>
      <c r="H109" s="4">
        <f>Tabel1[[#This Row],[Stalkode]]+Tabel1[[#This Row],[Dyrekode]]</f>
        <v>124855</v>
      </c>
      <c r="I109" s="10">
        <v>0</v>
      </c>
      <c r="J109" s="4" t="s">
        <v>129</v>
      </c>
      <c r="K109" s="4"/>
      <c r="L109" s="15">
        <f>88.9/100</f>
        <v>0.88900000000000001</v>
      </c>
      <c r="M109" s="4">
        <f t="shared" si="20"/>
        <v>0</v>
      </c>
      <c r="N109" s="4">
        <v>5.0000000000000001E-3</v>
      </c>
      <c r="O109" s="4">
        <f t="shared" si="21"/>
        <v>0</v>
      </c>
      <c r="P109" s="15">
        <f t="shared" si="22"/>
        <v>0</v>
      </c>
      <c r="Q109" s="16">
        <v>9.7299999999999998E-2</v>
      </c>
      <c r="R109" s="15">
        <f t="shared" si="23"/>
        <v>0</v>
      </c>
      <c r="S109" s="3">
        <v>0.01</v>
      </c>
      <c r="T109" s="15">
        <f t="shared" si="24"/>
        <v>0</v>
      </c>
      <c r="U109" s="15">
        <f t="shared" si="25"/>
        <v>0</v>
      </c>
      <c r="V109" s="80">
        <f t="shared" si="26"/>
        <v>0</v>
      </c>
    </row>
    <row r="110" spans="1:22" s="18" customFormat="1" hidden="1" x14ac:dyDescent="0.25">
      <c r="A110" s="74" t="s">
        <v>22</v>
      </c>
      <c r="B110" s="37">
        <v>1236</v>
      </c>
      <c r="C110" s="4" t="s">
        <v>46</v>
      </c>
      <c r="D110" s="4" t="s">
        <v>153</v>
      </c>
      <c r="E110" s="4" t="s">
        <v>84</v>
      </c>
      <c r="F110" s="4">
        <v>123609</v>
      </c>
      <c r="G110" s="4" t="s">
        <v>168</v>
      </c>
      <c r="H110" s="4">
        <f>Tabel1[[#This Row],[Stalkode]]+Tabel1[[#This Row],[Dyrekode]]</f>
        <v>124845</v>
      </c>
      <c r="I110" s="10">
        <v>0</v>
      </c>
      <c r="J110" s="4" t="s">
        <v>129</v>
      </c>
      <c r="K110" s="4"/>
      <c r="L110" s="15">
        <f>88.9/100</f>
        <v>0.88900000000000001</v>
      </c>
      <c r="M110" s="4">
        <f t="shared" si="20"/>
        <v>0</v>
      </c>
      <c r="N110" s="4">
        <v>5.0000000000000001E-3</v>
      </c>
      <c r="O110" s="4">
        <f t="shared" si="21"/>
        <v>0</v>
      </c>
      <c r="P110" s="15">
        <f t="shared" si="22"/>
        <v>0</v>
      </c>
      <c r="Q110" s="16">
        <v>9.7299999999999998E-2</v>
      </c>
      <c r="R110" s="15">
        <f t="shared" si="23"/>
        <v>0</v>
      </c>
      <c r="S110" s="3">
        <v>0.01</v>
      </c>
      <c r="T110" s="15">
        <f t="shared" si="24"/>
        <v>0</v>
      </c>
      <c r="U110" s="15">
        <f t="shared" si="25"/>
        <v>0</v>
      </c>
      <c r="V110" s="80">
        <f t="shared" si="26"/>
        <v>0</v>
      </c>
    </row>
    <row r="111" spans="1:22" hidden="1" x14ac:dyDescent="0.25">
      <c r="A111" s="75" t="s">
        <v>22</v>
      </c>
      <c r="B111" s="38">
        <v>1241</v>
      </c>
      <c r="C111" s="3" t="s">
        <v>42</v>
      </c>
      <c r="D111" s="3" t="s">
        <v>154</v>
      </c>
      <c r="E111" s="4" t="s">
        <v>4</v>
      </c>
      <c r="F111" s="4">
        <v>124101</v>
      </c>
      <c r="G111" s="4" t="s">
        <v>167</v>
      </c>
      <c r="H111" s="4">
        <f>Tabel1[[#This Row],[Stalkode]]+Tabel1[[#This Row],[Dyrekode]]</f>
        <v>125342</v>
      </c>
      <c r="I111" s="10">
        <v>0</v>
      </c>
      <c r="J111" s="3" t="s">
        <v>127</v>
      </c>
      <c r="K111" s="3"/>
      <c r="L111" s="15">
        <v>43.6</v>
      </c>
      <c r="M111" s="3">
        <f t="shared" si="20"/>
        <v>0</v>
      </c>
      <c r="N111" s="4">
        <v>5.0000000000000001E-3</v>
      </c>
      <c r="O111" s="3">
        <f t="shared" si="21"/>
        <v>0</v>
      </c>
      <c r="P111" s="14">
        <f t="shared" si="22"/>
        <v>0</v>
      </c>
      <c r="Q111" s="16">
        <v>9.7299999999999998E-2</v>
      </c>
      <c r="R111" s="14">
        <f t="shared" si="23"/>
        <v>0</v>
      </c>
      <c r="S111" s="3">
        <v>0.01</v>
      </c>
      <c r="T111" s="14">
        <f t="shared" si="24"/>
        <v>0</v>
      </c>
      <c r="U111" s="14">
        <f t="shared" si="25"/>
        <v>0</v>
      </c>
      <c r="V111" s="80">
        <f t="shared" ref="V111:V149" si="27">(P111+U111)/1000</f>
        <v>0</v>
      </c>
    </row>
    <row r="112" spans="1:22" hidden="1" x14ac:dyDescent="0.25">
      <c r="A112" s="75" t="s">
        <v>22</v>
      </c>
      <c r="B112" s="38">
        <v>1241</v>
      </c>
      <c r="C112" s="3" t="s">
        <v>42</v>
      </c>
      <c r="D112" s="3" t="s">
        <v>154</v>
      </c>
      <c r="E112" s="4" t="s">
        <v>5</v>
      </c>
      <c r="F112" s="4">
        <v>124102</v>
      </c>
      <c r="G112" s="4" t="s">
        <v>167</v>
      </c>
      <c r="H112" s="4">
        <f>Tabel1[[#This Row],[Stalkode]]+Tabel1[[#This Row],[Dyrekode]]</f>
        <v>125343</v>
      </c>
      <c r="I112" s="10">
        <v>0</v>
      </c>
      <c r="J112" s="3" t="s">
        <v>129</v>
      </c>
      <c r="K112" s="3"/>
      <c r="L112" s="15">
        <v>43.6</v>
      </c>
      <c r="M112" s="3">
        <f t="shared" si="20"/>
        <v>0</v>
      </c>
      <c r="N112" s="4">
        <v>5.0000000000000001E-3</v>
      </c>
      <c r="O112" s="3">
        <f t="shared" si="21"/>
        <v>0</v>
      </c>
      <c r="P112" s="14">
        <f t="shared" si="22"/>
        <v>0</v>
      </c>
      <c r="Q112" s="16">
        <v>9.7299999999999998E-2</v>
      </c>
      <c r="R112" s="14">
        <f t="shared" si="23"/>
        <v>0</v>
      </c>
      <c r="S112" s="3">
        <v>0.01</v>
      </c>
      <c r="T112" s="14">
        <f t="shared" si="24"/>
        <v>0</v>
      </c>
      <c r="U112" s="14">
        <f t="shared" si="25"/>
        <v>0</v>
      </c>
      <c r="V112" s="80">
        <f t="shared" si="27"/>
        <v>0</v>
      </c>
    </row>
    <row r="113" spans="1:22" hidden="1" x14ac:dyDescent="0.25">
      <c r="A113" s="75" t="s">
        <v>22</v>
      </c>
      <c r="B113" s="38">
        <v>1241</v>
      </c>
      <c r="C113" s="3" t="s">
        <v>42</v>
      </c>
      <c r="D113" s="3" t="s">
        <v>154</v>
      </c>
      <c r="E113" s="4" t="s">
        <v>83</v>
      </c>
      <c r="F113" s="4">
        <v>124103</v>
      </c>
      <c r="G113" s="4" t="s">
        <v>111</v>
      </c>
      <c r="H113" s="4">
        <f>Tabel1[[#This Row],[Stalkode]]+Tabel1[[#This Row],[Dyrekode]]</f>
        <v>125344</v>
      </c>
      <c r="I113" s="10">
        <v>0</v>
      </c>
      <c r="J113" s="5"/>
      <c r="K113" s="3" t="s">
        <v>111</v>
      </c>
      <c r="L113" s="15">
        <v>43.6</v>
      </c>
      <c r="M113" s="3">
        <f t="shared" si="20"/>
        <v>0</v>
      </c>
      <c r="N113" s="4">
        <v>0.01</v>
      </c>
      <c r="O113" s="3">
        <f t="shared" si="21"/>
        <v>0</v>
      </c>
      <c r="P113" s="14">
        <f t="shared" si="22"/>
        <v>0</v>
      </c>
      <c r="Q113" s="16">
        <v>9.7299999999999998E-2</v>
      </c>
      <c r="R113" s="14">
        <f t="shared" si="23"/>
        <v>0</v>
      </c>
      <c r="S113" s="3">
        <v>0.01</v>
      </c>
      <c r="T113" s="14">
        <f t="shared" si="24"/>
        <v>0</v>
      </c>
      <c r="U113" s="14">
        <f t="shared" si="25"/>
        <v>0</v>
      </c>
      <c r="V113" s="80">
        <f t="shared" si="27"/>
        <v>0</v>
      </c>
    </row>
    <row r="114" spans="1:22" hidden="1" x14ac:dyDescent="0.25">
      <c r="A114" s="75" t="s">
        <v>22</v>
      </c>
      <c r="B114" s="38">
        <v>1241</v>
      </c>
      <c r="C114" s="3" t="s">
        <v>42</v>
      </c>
      <c r="D114" s="3" t="s">
        <v>154</v>
      </c>
      <c r="E114" s="4" t="s">
        <v>90</v>
      </c>
      <c r="F114" s="4">
        <v>124104</v>
      </c>
      <c r="G114" s="4" t="s">
        <v>111</v>
      </c>
      <c r="H114" s="4">
        <f>Tabel1[[#This Row],[Stalkode]]+Tabel1[[#This Row],[Dyrekode]]</f>
        <v>125345</v>
      </c>
      <c r="I114" s="10">
        <v>0</v>
      </c>
      <c r="J114" s="5"/>
      <c r="K114" s="3" t="s">
        <v>111</v>
      </c>
      <c r="L114" s="15">
        <v>43.6</v>
      </c>
      <c r="M114" s="3">
        <f t="shared" si="20"/>
        <v>0</v>
      </c>
      <c r="N114" s="4">
        <v>0.01</v>
      </c>
      <c r="O114" s="3">
        <f t="shared" si="21"/>
        <v>0</v>
      </c>
      <c r="P114" s="14">
        <f t="shared" si="22"/>
        <v>0</v>
      </c>
      <c r="Q114" s="16">
        <v>9.7299999999999998E-2</v>
      </c>
      <c r="R114" s="14">
        <f t="shared" si="23"/>
        <v>0</v>
      </c>
      <c r="S114" s="3">
        <v>0.01</v>
      </c>
      <c r="T114" s="14">
        <f t="shared" si="24"/>
        <v>0</v>
      </c>
      <c r="U114" s="14">
        <f t="shared" si="25"/>
        <v>0</v>
      </c>
      <c r="V114" s="80">
        <f t="shared" si="27"/>
        <v>0</v>
      </c>
    </row>
    <row r="115" spans="1:22" hidden="1" x14ac:dyDescent="0.25">
      <c r="A115" s="75" t="s">
        <v>22</v>
      </c>
      <c r="B115" s="38">
        <v>1241</v>
      </c>
      <c r="C115" s="3" t="s">
        <v>42</v>
      </c>
      <c r="D115" s="3" t="s">
        <v>154</v>
      </c>
      <c r="E115" s="4" t="s">
        <v>9</v>
      </c>
      <c r="F115" s="4">
        <v>124105</v>
      </c>
      <c r="G115" s="4" t="s">
        <v>111</v>
      </c>
      <c r="H115" s="4">
        <f>Tabel1[[#This Row],[Stalkode]]+Tabel1[[#This Row],[Dyrekode]]</f>
        <v>125346</v>
      </c>
      <c r="I115" s="10">
        <v>0</v>
      </c>
      <c r="J115" s="3" t="s">
        <v>129</v>
      </c>
      <c r="K115" s="3"/>
      <c r="L115" s="15">
        <v>43.6</v>
      </c>
      <c r="M115" s="3">
        <f t="shared" si="20"/>
        <v>0</v>
      </c>
      <c r="N115" s="4">
        <v>5.0000000000000001E-3</v>
      </c>
      <c r="O115" s="3">
        <f t="shared" si="21"/>
        <v>0</v>
      </c>
      <c r="P115" s="14">
        <f t="shared" si="22"/>
        <v>0</v>
      </c>
      <c r="Q115" s="16">
        <v>9.7299999999999998E-2</v>
      </c>
      <c r="R115" s="14">
        <f t="shared" si="23"/>
        <v>0</v>
      </c>
      <c r="S115" s="3">
        <v>0.01</v>
      </c>
      <c r="T115" s="14">
        <f t="shared" si="24"/>
        <v>0</v>
      </c>
      <c r="U115" s="14">
        <f t="shared" si="25"/>
        <v>0</v>
      </c>
      <c r="V115" s="80">
        <f t="shared" si="27"/>
        <v>0</v>
      </c>
    </row>
    <row r="116" spans="1:22" hidden="1" x14ac:dyDescent="0.25">
      <c r="A116" s="75" t="s">
        <v>22</v>
      </c>
      <c r="B116" s="38">
        <v>1241</v>
      </c>
      <c r="C116" s="3" t="s">
        <v>42</v>
      </c>
      <c r="D116" s="3" t="s">
        <v>154</v>
      </c>
      <c r="E116" s="4" t="s">
        <v>87</v>
      </c>
      <c r="F116" s="4">
        <v>124107</v>
      </c>
      <c r="G116" s="4" t="s">
        <v>111</v>
      </c>
      <c r="H116" s="4">
        <f>Tabel1[[#This Row],[Stalkode]]+Tabel1[[#This Row],[Dyrekode]]</f>
        <v>125348</v>
      </c>
      <c r="I116" s="10">
        <v>0</v>
      </c>
      <c r="J116" s="3" t="s">
        <v>129</v>
      </c>
      <c r="K116" s="3"/>
      <c r="L116" s="15">
        <v>43.6</v>
      </c>
      <c r="M116" s="3">
        <f t="shared" si="20"/>
        <v>0</v>
      </c>
      <c r="N116" s="4">
        <v>5.0000000000000001E-3</v>
      </c>
      <c r="O116" s="3">
        <f t="shared" si="21"/>
        <v>0</v>
      </c>
      <c r="P116" s="14">
        <f t="shared" si="22"/>
        <v>0</v>
      </c>
      <c r="Q116" s="16">
        <v>9.7299999999999998E-2</v>
      </c>
      <c r="R116" s="14">
        <f t="shared" si="23"/>
        <v>0</v>
      </c>
      <c r="S116" s="3">
        <v>0.01</v>
      </c>
      <c r="T116" s="14">
        <f t="shared" si="24"/>
        <v>0</v>
      </c>
      <c r="U116" s="14">
        <f t="shared" si="25"/>
        <v>0</v>
      </c>
      <c r="V116" s="80">
        <f t="shared" si="27"/>
        <v>0</v>
      </c>
    </row>
    <row r="117" spans="1:22" hidden="1" x14ac:dyDescent="0.25">
      <c r="A117" s="75" t="s">
        <v>22</v>
      </c>
      <c r="B117" s="38">
        <v>1241</v>
      </c>
      <c r="C117" s="3" t="s">
        <v>42</v>
      </c>
      <c r="D117" s="3" t="s">
        <v>154</v>
      </c>
      <c r="E117" s="4" t="s">
        <v>88</v>
      </c>
      <c r="F117" s="4">
        <v>124106</v>
      </c>
      <c r="G117" s="4" t="s">
        <v>111</v>
      </c>
      <c r="H117" s="4">
        <f>Tabel1[[#This Row],[Stalkode]]+Tabel1[[#This Row],[Dyrekode]]</f>
        <v>125347</v>
      </c>
      <c r="I117" s="10">
        <v>0</v>
      </c>
      <c r="J117" s="3" t="s">
        <v>129</v>
      </c>
      <c r="K117" s="3"/>
      <c r="L117" s="15">
        <v>43.6</v>
      </c>
      <c r="M117" s="3">
        <f t="shared" si="20"/>
        <v>0</v>
      </c>
      <c r="N117" s="4">
        <v>5.0000000000000001E-3</v>
      </c>
      <c r="O117" s="3">
        <f t="shared" si="21"/>
        <v>0</v>
      </c>
      <c r="P117" s="14">
        <f t="shared" si="22"/>
        <v>0</v>
      </c>
      <c r="Q117" s="16">
        <v>9.7299999999999998E-2</v>
      </c>
      <c r="R117" s="14">
        <f t="shared" si="23"/>
        <v>0</v>
      </c>
      <c r="S117" s="3">
        <v>0.01</v>
      </c>
      <c r="T117" s="14">
        <f t="shared" si="24"/>
        <v>0</v>
      </c>
      <c r="U117" s="14">
        <f t="shared" si="25"/>
        <v>0</v>
      </c>
      <c r="V117" s="80">
        <f t="shared" si="27"/>
        <v>0</v>
      </c>
    </row>
    <row r="118" spans="1:22" hidden="1" x14ac:dyDescent="0.25">
      <c r="A118" s="75" t="s">
        <v>22</v>
      </c>
      <c r="B118" s="38">
        <v>1241</v>
      </c>
      <c r="C118" s="3" t="s">
        <v>42</v>
      </c>
      <c r="D118" s="3" t="s">
        <v>154</v>
      </c>
      <c r="E118" s="4" t="s">
        <v>91</v>
      </c>
      <c r="F118" s="4">
        <v>124110</v>
      </c>
      <c r="G118" s="4" t="s">
        <v>166</v>
      </c>
      <c r="H118" s="4">
        <f>Tabel1[[#This Row],[Stalkode]]+Tabel1[[#This Row],[Dyrekode]]</f>
        <v>125351</v>
      </c>
      <c r="I118" s="10">
        <v>0</v>
      </c>
      <c r="J118" s="3" t="s">
        <v>129</v>
      </c>
      <c r="K118" s="7"/>
      <c r="L118" s="15">
        <v>43.6</v>
      </c>
      <c r="M118" s="3">
        <f t="shared" si="20"/>
        <v>0</v>
      </c>
      <c r="N118" s="4">
        <v>5.0000000000000001E-3</v>
      </c>
      <c r="O118" s="3">
        <f t="shared" si="21"/>
        <v>0</v>
      </c>
      <c r="P118" s="14">
        <f t="shared" si="22"/>
        <v>0</v>
      </c>
      <c r="Q118" s="16">
        <v>9.7299999999999998E-2</v>
      </c>
      <c r="R118" s="14">
        <f t="shared" si="23"/>
        <v>0</v>
      </c>
      <c r="S118" s="3">
        <v>0.01</v>
      </c>
      <c r="T118" s="14">
        <f t="shared" si="24"/>
        <v>0</v>
      </c>
      <c r="U118" s="14">
        <f t="shared" si="25"/>
        <v>0</v>
      </c>
      <c r="V118" s="80">
        <f t="shared" si="27"/>
        <v>0</v>
      </c>
    </row>
    <row r="119" spans="1:22" hidden="1" x14ac:dyDescent="0.25">
      <c r="A119" s="75" t="s">
        <v>22</v>
      </c>
      <c r="B119" s="38">
        <v>1242</v>
      </c>
      <c r="C119" s="3" t="s">
        <v>39</v>
      </c>
      <c r="D119" s="3" t="s">
        <v>154</v>
      </c>
      <c r="E119" s="4" t="s">
        <v>4</v>
      </c>
      <c r="F119" s="4">
        <v>124201</v>
      </c>
      <c r="G119" s="4" t="s">
        <v>167</v>
      </c>
      <c r="H119" s="4">
        <f>Tabel1[[#This Row],[Stalkode]]+Tabel1[[#This Row],[Dyrekode]]</f>
        <v>125443</v>
      </c>
      <c r="I119" s="10">
        <v>7.97</v>
      </c>
      <c r="J119" s="3" t="s">
        <v>127</v>
      </c>
      <c r="K119" s="3"/>
      <c r="L119" s="15">
        <v>63.6</v>
      </c>
      <c r="M119" s="3">
        <f t="shared" si="20"/>
        <v>506.892</v>
      </c>
      <c r="N119" s="4">
        <v>5.0000000000000001E-3</v>
      </c>
      <c r="O119" s="3">
        <f t="shared" si="21"/>
        <v>2.5344600000000002</v>
      </c>
      <c r="P119" s="14">
        <f t="shared" si="22"/>
        <v>3.9827228571428575</v>
      </c>
      <c r="Q119" s="16">
        <v>9.7299999999999998E-2</v>
      </c>
      <c r="R119" s="14">
        <f t="shared" si="23"/>
        <v>49.3205916</v>
      </c>
      <c r="S119" s="3">
        <v>0.01</v>
      </c>
      <c r="T119" s="14">
        <f t="shared" si="24"/>
        <v>0.49320591600000002</v>
      </c>
      <c r="U119" s="14">
        <f t="shared" si="25"/>
        <v>0.77503786800000007</v>
      </c>
      <c r="V119" s="80">
        <f t="shared" si="27"/>
        <v>4.757760725142857E-3</v>
      </c>
    </row>
    <row r="120" spans="1:22" hidden="1" x14ac:dyDescent="0.25">
      <c r="A120" s="75" t="s">
        <v>22</v>
      </c>
      <c r="B120" s="38">
        <v>1242</v>
      </c>
      <c r="C120" s="3" t="s">
        <v>39</v>
      </c>
      <c r="D120" s="3" t="s">
        <v>154</v>
      </c>
      <c r="E120" s="4" t="s">
        <v>5</v>
      </c>
      <c r="F120" s="4">
        <v>124202</v>
      </c>
      <c r="G120" s="4" t="s">
        <v>167</v>
      </c>
      <c r="H120" s="4">
        <f>Tabel1[[#This Row],[Stalkode]]+Tabel1[[#This Row],[Dyrekode]]</f>
        <v>125444</v>
      </c>
      <c r="I120" s="10">
        <v>0</v>
      </c>
      <c r="J120" s="3" t="s">
        <v>129</v>
      </c>
      <c r="K120" s="3"/>
      <c r="L120" s="15">
        <v>63.6</v>
      </c>
      <c r="M120" s="3">
        <f t="shared" si="20"/>
        <v>0</v>
      </c>
      <c r="N120" s="4">
        <v>5.0000000000000001E-3</v>
      </c>
      <c r="O120" s="3">
        <f t="shared" si="21"/>
        <v>0</v>
      </c>
      <c r="P120" s="14">
        <f t="shared" si="22"/>
        <v>0</v>
      </c>
      <c r="Q120" s="16">
        <v>9.7299999999999998E-2</v>
      </c>
      <c r="R120" s="14">
        <f t="shared" si="23"/>
        <v>0</v>
      </c>
      <c r="S120" s="3">
        <v>0.01</v>
      </c>
      <c r="T120" s="14">
        <f t="shared" si="24"/>
        <v>0</v>
      </c>
      <c r="U120" s="14">
        <f t="shared" si="25"/>
        <v>0</v>
      </c>
      <c r="V120" s="80">
        <f t="shared" si="27"/>
        <v>0</v>
      </c>
    </row>
    <row r="121" spans="1:22" hidden="1" x14ac:dyDescent="0.25">
      <c r="A121" s="75" t="s">
        <v>22</v>
      </c>
      <c r="B121" s="38">
        <v>1242</v>
      </c>
      <c r="C121" s="3" t="s">
        <v>39</v>
      </c>
      <c r="D121" s="3" t="s">
        <v>154</v>
      </c>
      <c r="E121" s="4" t="s">
        <v>83</v>
      </c>
      <c r="F121" s="4">
        <v>124203</v>
      </c>
      <c r="G121" s="4" t="s">
        <v>111</v>
      </c>
      <c r="H121" s="4">
        <f>Tabel1[[#This Row],[Stalkode]]+Tabel1[[#This Row],[Dyrekode]]</f>
        <v>125445</v>
      </c>
      <c r="I121" s="10">
        <v>235.84</v>
      </c>
      <c r="J121" s="5"/>
      <c r="K121" s="3" t="s">
        <v>111</v>
      </c>
      <c r="L121" s="15">
        <v>63.6</v>
      </c>
      <c r="M121" s="3">
        <f t="shared" si="20"/>
        <v>14999.424000000001</v>
      </c>
      <c r="N121" s="4">
        <v>0.01</v>
      </c>
      <c r="O121" s="3">
        <f t="shared" si="21"/>
        <v>149.99424000000002</v>
      </c>
      <c r="P121" s="14">
        <f t="shared" si="22"/>
        <v>235.70523428571431</v>
      </c>
      <c r="Q121" s="16">
        <v>9.7299999999999998E-2</v>
      </c>
      <c r="R121" s="14">
        <f t="shared" si="23"/>
        <v>1459.4439552000001</v>
      </c>
      <c r="S121" s="3">
        <v>0.01</v>
      </c>
      <c r="T121" s="14">
        <f t="shared" si="24"/>
        <v>14.594439552000001</v>
      </c>
      <c r="U121" s="14">
        <f t="shared" si="25"/>
        <v>22.934119296000002</v>
      </c>
      <c r="V121" s="80">
        <f t="shared" si="27"/>
        <v>0.2586393535817143</v>
      </c>
    </row>
    <row r="122" spans="1:22" hidden="1" x14ac:dyDescent="0.25">
      <c r="A122" s="75" t="s">
        <v>22</v>
      </c>
      <c r="B122" s="38">
        <v>1242</v>
      </c>
      <c r="C122" s="3" t="s">
        <v>39</v>
      </c>
      <c r="D122" s="3" t="s">
        <v>154</v>
      </c>
      <c r="E122" s="4" t="s">
        <v>90</v>
      </c>
      <c r="F122" s="4">
        <v>124204</v>
      </c>
      <c r="G122" s="4" t="s">
        <v>111</v>
      </c>
      <c r="H122" s="4">
        <f>Tabel1[[#This Row],[Stalkode]]+Tabel1[[#This Row],[Dyrekode]]</f>
        <v>125446</v>
      </c>
      <c r="I122" s="10">
        <v>0</v>
      </c>
      <c r="J122" s="5"/>
      <c r="K122" s="3" t="s">
        <v>111</v>
      </c>
      <c r="L122" s="15">
        <v>63.6</v>
      </c>
      <c r="M122" s="3">
        <f t="shared" si="20"/>
        <v>0</v>
      </c>
      <c r="N122" s="4">
        <v>0.01</v>
      </c>
      <c r="O122" s="3">
        <f t="shared" si="21"/>
        <v>0</v>
      </c>
      <c r="P122" s="14">
        <f t="shared" si="22"/>
        <v>0</v>
      </c>
      <c r="Q122" s="16">
        <v>9.7299999999999998E-2</v>
      </c>
      <c r="R122" s="14">
        <f t="shared" si="23"/>
        <v>0</v>
      </c>
      <c r="S122" s="3">
        <v>0.01</v>
      </c>
      <c r="T122" s="14">
        <f t="shared" si="24"/>
        <v>0</v>
      </c>
      <c r="U122" s="14">
        <f t="shared" si="25"/>
        <v>0</v>
      </c>
      <c r="V122" s="80">
        <f t="shared" si="27"/>
        <v>0</v>
      </c>
    </row>
    <row r="123" spans="1:22" hidden="1" x14ac:dyDescent="0.25">
      <c r="A123" s="75" t="s">
        <v>22</v>
      </c>
      <c r="B123" s="38">
        <v>1242</v>
      </c>
      <c r="C123" s="3" t="s">
        <v>39</v>
      </c>
      <c r="D123" s="3" t="s">
        <v>154</v>
      </c>
      <c r="E123" s="4" t="s">
        <v>9</v>
      </c>
      <c r="F123" s="4">
        <v>124205</v>
      </c>
      <c r="G123" s="4" t="s">
        <v>111</v>
      </c>
      <c r="H123" s="4">
        <f>Tabel1[[#This Row],[Stalkode]]+Tabel1[[#This Row],[Dyrekode]]</f>
        <v>125447</v>
      </c>
      <c r="I123" s="10">
        <v>0</v>
      </c>
      <c r="J123" s="3" t="s">
        <v>129</v>
      </c>
      <c r="K123" s="3"/>
      <c r="L123" s="15">
        <v>63.6</v>
      </c>
      <c r="M123" s="3">
        <f t="shared" si="20"/>
        <v>0</v>
      </c>
      <c r="N123" s="4">
        <v>5.0000000000000001E-3</v>
      </c>
      <c r="O123" s="3">
        <f t="shared" si="21"/>
        <v>0</v>
      </c>
      <c r="P123" s="14">
        <f t="shared" si="22"/>
        <v>0</v>
      </c>
      <c r="Q123" s="16">
        <v>9.7299999999999998E-2</v>
      </c>
      <c r="R123" s="14">
        <f t="shared" si="23"/>
        <v>0</v>
      </c>
      <c r="S123" s="3">
        <v>0.01</v>
      </c>
      <c r="T123" s="14">
        <f t="shared" si="24"/>
        <v>0</v>
      </c>
      <c r="U123" s="14">
        <f t="shared" si="25"/>
        <v>0</v>
      </c>
      <c r="V123" s="80">
        <f t="shared" si="27"/>
        <v>0</v>
      </c>
    </row>
    <row r="124" spans="1:22" hidden="1" x14ac:dyDescent="0.25">
      <c r="A124" s="75" t="s">
        <v>22</v>
      </c>
      <c r="B124" s="38">
        <v>1242</v>
      </c>
      <c r="C124" s="3" t="s">
        <v>39</v>
      </c>
      <c r="D124" s="3" t="s">
        <v>154</v>
      </c>
      <c r="E124" s="4" t="s">
        <v>87</v>
      </c>
      <c r="F124" s="4">
        <v>124207</v>
      </c>
      <c r="G124" s="4" t="s">
        <v>111</v>
      </c>
      <c r="H124" s="4">
        <f>Tabel1[[#This Row],[Stalkode]]+Tabel1[[#This Row],[Dyrekode]]</f>
        <v>125449</v>
      </c>
      <c r="I124" s="10">
        <v>0</v>
      </c>
      <c r="J124" s="3" t="s">
        <v>129</v>
      </c>
      <c r="K124" s="3"/>
      <c r="L124" s="15">
        <v>63.6</v>
      </c>
      <c r="M124" s="3">
        <f t="shared" si="20"/>
        <v>0</v>
      </c>
      <c r="N124" s="4">
        <v>5.0000000000000001E-3</v>
      </c>
      <c r="O124" s="3">
        <f t="shared" si="21"/>
        <v>0</v>
      </c>
      <c r="P124" s="14">
        <f t="shared" si="22"/>
        <v>0</v>
      </c>
      <c r="Q124" s="16">
        <v>9.7299999999999998E-2</v>
      </c>
      <c r="R124" s="14">
        <f t="shared" si="23"/>
        <v>0</v>
      </c>
      <c r="S124" s="3">
        <v>0.01</v>
      </c>
      <c r="T124" s="14">
        <f t="shared" si="24"/>
        <v>0</v>
      </c>
      <c r="U124" s="14">
        <f t="shared" si="25"/>
        <v>0</v>
      </c>
      <c r="V124" s="80">
        <f t="shared" si="27"/>
        <v>0</v>
      </c>
    </row>
    <row r="125" spans="1:22" hidden="1" x14ac:dyDescent="0.25">
      <c r="A125" s="75" t="s">
        <v>22</v>
      </c>
      <c r="B125" s="38">
        <v>1242</v>
      </c>
      <c r="C125" s="3" t="s">
        <v>39</v>
      </c>
      <c r="D125" s="3" t="s">
        <v>154</v>
      </c>
      <c r="E125" s="4" t="s">
        <v>88</v>
      </c>
      <c r="F125" s="4">
        <v>124206</v>
      </c>
      <c r="G125" s="4" t="s">
        <v>111</v>
      </c>
      <c r="H125" s="4">
        <f>Tabel1[[#This Row],[Stalkode]]+Tabel1[[#This Row],[Dyrekode]]</f>
        <v>125448</v>
      </c>
      <c r="I125" s="10">
        <v>0</v>
      </c>
      <c r="J125" s="3" t="s">
        <v>129</v>
      </c>
      <c r="K125" s="3"/>
      <c r="L125" s="15">
        <v>63.6</v>
      </c>
      <c r="M125" s="3">
        <f t="shared" si="20"/>
        <v>0</v>
      </c>
      <c r="N125" s="4">
        <v>5.0000000000000001E-3</v>
      </c>
      <c r="O125" s="3">
        <f t="shared" si="21"/>
        <v>0</v>
      </c>
      <c r="P125" s="14">
        <f t="shared" si="22"/>
        <v>0</v>
      </c>
      <c r="Q125" s="16">
        <v>9.7299999999999998E-2</v>
      </c>
      <c r="R125" s="14">
        <f t="shared" si="23"/>
        <v>0</v>
      </c>
      <c r="S125" s="3">
        <v>0.01</v>
      </c>
      <c r="T125" s="14">
        <f t="shared" si="24"/>
        <v>0</v>
      </c>
      <c r="U125" s="14">
        <f t="shared" si="25"/>
        <v>0</v>
      </c>
      <c r="V125" s="80">
        <f t="shared" si="27"/>
        <v>0</v>
      </c>
    </row>
    <row r="126" spans="1:22" hidden="1" x14ac:dyDescent="0.25">
      <c r="A126" s="75" t="s">
        <v>22</v>
      </c>
      <c r="B126" s="38">
        <v>1242</v>
      </c>
      <c r="C126" s="3" t="s">
        <v>39</v>
      </c>
      <c r="D126" s="3" t="s">
        <v>154</v>
      </c>
      <c r="E126" s="4" t="s">
        <v>91</v>
      </c>
      <c r="F126" s="4">
        <v>124210</v>
      </c>
      <c r="G126" s="4" t="s">
        <v>166</v>
      </c>
      <c r="H126" s="4">
        <f>Tabel1[[#This Row],[Stalkode]]+Tabel1[[#This Row],[Dyrekode]]</f>
        <v>125452</v>
      </c>
      <c r="I126" s="10">
        <v>0</v>
      </c>
      <c r="J126" s="3" t="s">
        <v>129</v>
      </c>
      <c r="K126" s="3"/>
      <c r="L126" s="15">
        <v>63.6</v>
      </c>
      <c r="M126" s="3">
        <f t="shared" si="20"/>
        <v>0</v>
      </c>
      <c r="N126" s="4">
        <v>5.0000000000000001E-3</v>
      </c>
      <c r="O126" s="3">
        <f t="shared" si="21"/>
        <v>0</v>
      </c>
      <c r="P126" s="14">
        <f t="shared" si="22"/>
        <v>0</v>
      </c>
      <c r="Q126" s="16">
        <v>9.7299999999999998E-2</v>
      </c>
      <c r="R126" s="14">
        <f t="shared" si="23"/>
        <v>0</v>
      </c>
      <c r="S126" s="3">
        <v>0.01</v>
      </c>
      <c r="T126" s="14">
        <f t="shared" si="24"/>
        <v>0</v>
      </c>
      <c r="U126" s="14">
        <f t="shared" si="25"/>
        <v>0</v>
      </c>
      <c r="V126" s="80">
        <f t="shared" si="27"/>
        <v>0</v>
      </c>
    </row>
    <row r="127" spans="1:22" hidden="1" x14ac:dyDescent="0.25">
      <c r="A127" s="75" t="s">
        <v>22</v>
      </c>
      <c r="B127" s="38">
        <v>1242</v>
      </c>
      <c r="C127" s="3" t="s">
        <v>39</v>
      </c>
      <c r="D127" s="3" t="s">
        <v>154</v>
      </c>
      <c r="E127" s="4" t="s">
        <v>86</v>
      </c>
      <c r="F127" s="4">
        <v>124209</v>
      </c>
      <c r="G127" s="4" t="s">
        <v>166</v>
      </c>
      <c r="H127" s="4">
        <f>Tabel1[[#This Row],[Stalkode]]+Tabel1[[#This Row],[Dyrekode]]</f>
        <v>125451</v>
      </c>
      <c r="I127" s="10">
        <v>0</v>
      </c>
      <c r="J127" s="3" t="s">
        <v>129</v>
      </c>
      <c r="K127" s="3"/>
      <c r="L127" s="15">
        <v>63.6</v>
      </c>
      <c r="M127" s="3">
        <f t="shared" si="20"/>
        <v>0</v>
      </c>
      <c r="N127" s="4">
        <v>5.0000000000000001E-3</v>
      </c>
      <c r="O127" s="3">
        <f t="shared" si="21"/>
        <v>0</v>
      </c>
      <c r="P127" s="14">
        <f t="shared" si="22"/>
        <v>0</v>
      </c>
      <c r="Q127" s="16">
        <v>9.7299999999999998E-2</v>
      </c>
      <c r="R127" s="14">
        <f t="shared" si="23"/>
        <v>0</v>
      </c>
      <c r="S127" s="3">
        <v>0.01</v>
      </c>
      <c r="T127" s="14">
        <f t="shared" si="24"/>
        <v>0</v>
      </c>
      <c r="U127" s="14">
        <f t="shared" si="25"/>
        <v>0</v>
      </c>
      <c r="V127" s="80">
        <f t="shared" si="27"/>
        <v>0</v>
      </c>
    </row>
    <row r="128" spans="1:22" hidden="1" x14ac:dyDescent="0.25">
      <c r="A128" s="75" t="s">
        <v>22</v>
      </c>
      <c r="B128" s="38">
        <v>1242</v>
      </c>
      <c r="C128" s="3" t="s">
        <v>39</v>
      </c>
      <c r="D128" s="3" t="s">
        <v>154</v>
      </c>
      <c r="E128" s="4" t="s">
        <v>85</v>
      </c>
      <c r="F128" s="4">
        <v>124211</v>
      </c>
      <c r="G128" s="4" t="s">
        <v>166</v>
      </c>
      <c r="H128" s="4">
        <f>Tabel1[[#This Row],[Stalkode]]+Tabel1[[#This Row],[Dyrekode]]</f>
        <v>125453</v>
      </c>
      <c r="I128" s="10">
        <v>100</v>
      </c>
      <c r="J128" s="3" t="s">
        <v>129</v>
      </c>
      <c r="K128" s="3"/>
      <c r="L128" s="15">
        <v>63.6</v>
      </c>
      <c r="M128" s="3">
        <f t="shared" si="20"/>
        <v>6360</v>
      </c>
      <c r="N128" s="4">
        <v>5.0000000000000001E-3</v>
      </c>
      <c r="O128" s="3">
        <f t="shared" si="21"/>
        <v>31.8</v>
      </c>
      <c r="P128" s="14">
        <f t="shared" si="22"/>
        <v>49.971428571428575</v>
      </c>
      <c r="Q128" s="16">
        <v>9.7299999999999998E-2</v>
      </c>
      <c r="R128" s="14">
        <f t="shared" si="23"/>
        <v>618.82799999999997</v>
      </c>
      <c r="S128" s="3">
        <v>0.01</v>
      </c>
      <c r="T128" s="14">
        <f t="shared" si="24"/>
        <v>6.1882799999999998</v>
      </c>
      <c r="U128" s="14">
        <f t="shared" si="25"/>
        <v>9.7244399999999995</v>
      </c>
      <c r="V128" s="80">
        <f t="shared" si="27"/>
        <v>5.9695868571428577E-2</v>
      </c>
    </row>
    <row r="129" spans="1:22" hidden="1" x14ac:dyDescent="0.25">
      <c r="A129" s="75" t="s">
        <v>22</v>
      </c>
      <c r="B129" s="38">
        <v>1243</v>
      </c>
      <c r="C129" s="3" t="s">
        <v>38</v>
      </c>
      <c r="D129" s="3" t="s">
        <v>154</v>
      </c>
      <c r="E129" s="4" t="s">
        <v>4</v>
      </c>
      <c r="F129" s="4">
        <v>124301</v>
      </c>
      <c r="G129" s="4" t="s">
        <v>167</v>
      </c>
      <c r="H129" s="4">
        <f>Tabel1[[#This Row],[Stalkode]]+Tabel1[[#This Row],[Dyrekode]]</f>
        <v>125544</v>
      </c>
      <c r="I129" s="10">
        <v>42.09</v>
      </c>
      <c r="J129" s="3" t="s">
        <v>127</v>
      </c>
      <c r="K129" s="3"/>
      <c r="L129" s="15">
        <v>72.400000000000006</v>
      </c>
      <c r="M129" s="3">
        <f t="shared" si="20"/>
        <v>3047.3160000000007</v>
      </c>
      <c r="N129" s="4">
        <v>5.0000000000000001E-3</v>
      </c>
      <c r="O129" s="3">
        <f t="shared" si="21"/>
        <v>15.236580000000004</v>
      </c>
      <c r="P129" s="14">
        <f t="shared" si="22"/>
        <v>23.943197142857148</v>
      </c>
      <c r="Q129" s="16">
        <v>9.7299999999999998E-2</v>
      </c>
      <c r="R129" s="14">
        <f t="shared" si="23"/>
        <v>296.50384680000008</v>
      </c>
      <c r="S129" s="3">
        <v>0.01</v>
      </c>
      <c r="T129" s="14">
        <f t="shared" si="24"/>
        <v>2.9650384680000008</v>
      </c>
      <c r="U129" s="14">
        <f t="shared" si="25"/>
        <v>4.6593461640000013</v>
      </c>
      <c r="V129" s="80">
        <f t="shared" si="27"/>
        <v>2.8602543306857152E-2</v>
      </c>
    </row>
    <row r="130" spans="1:22" hidden="1" x14ac:dyDescent="0.25">
      <c r="A130" s="75" t="s">
        <v>22</v>
      </c>
      <c r="B130" s="38">
        <v>1243</v>
      </c>
      <c r="C130" s="3" t="s">
        <v>38</v>
      </c>
      <c r="D130" s="3" t="s">
        <v>154</v>
      </c>
      <c r="E130" s="4" t="s">
        <v>5</v>
      </c>
      <c r="F130" s="4">
        <v>124302</v>
      </c>
      <c r="G130" s="4" t="s">
        <v>167</v>
      </c>
      <c r="H130" s="4">
        <f>Tabel1[[#This Row],[Stalkode]]+Tabel1[[#This Row],[Dyrekode]]</f>
        <v>125545</v>
      </c>
      <c r="I130" s="10">
        <v>0</v>
      </c>
      <c r="J130" s="3" t="s">
        <v>129</v>
      </c>
      <c r="K130" s="3"/>
      <c r="L130" s="15">
        <v>72.400000000000006</v>
      </c>
      <c r="M130" s="3">
        <f t="shared" si="20"/>
        <v>0</v>
      </c>
      <c r="N130" s="4">
        <v>5.0000000000000001E-3</v>
      </c>
      <c r="O130" s="3">
        <f t="shared" si="21"/>
        <v>0</v>
      </c>
      <c r="P130" s="14">
        <f t="shared" si="22"/>
        <v>0</v>
      </c>
      <c r="Q130" s="16">
        <v>9.7299999999999998E-2</v>
      </c>
      <c r="R130" s="14">
        <f t="shared" si="23"/>
        <v>0</v>
      </c>
      <c r="S130" s="3">
        <v>0.01</v>
      </c>
      <c r="T130" s="14">
        <f t="shared" si="24"/>
        <v>0</v>
      </c>
      <c r="U130" s="14">
        <f t="shared" si="25"/>
        <v>0</v>
      </c>
      <c r="V130" s="80">
        <f t="shared" si="27"/>
        <v>0</v>
      </c>
    </row>
    <row r="131" spans="1:22" hidden="1" x14ac:dyDescent="0.25">
      <c r="A131" s="75" t="s">
        <v>22</v>
      </c>
      <c r="B131" s="38">
        <v>1243</v>
      </c>
      <c r="C131" s="3" t="s">
        <v>38</v>
      </c>
      <c r="D131" s="3" t="s">
        <v>154</v>
      </c>
      <c r="E131" s="4" t="s">
        <v>83</v>
      </c>
      <c r="F131" s="4">
        <v>124303</v>
      </c>
      <c r="G131" s="4" t="s">
        <v>111</v>
      </c>
      <c r="H131" s="4">
        <f>Tabel1[[#This Row],[Stalkode]]+Tabel1[[#This Row],[Dyrekode]]</f>
        <v>125546</v>
      </c>
      <c r="I131" s="10">
        <v>240.79</v>
      </c>
      <c r="J131" s="5"/>
      <c r="K131" s="3" t="s">
        <v>111</v>
      </c>
      <c r="L131" s="15">
        <v>72.400000000000006</v>
      </c>
      <c r="M131" s="3">
        <f t="shared" si="20"/>
        <v>17433.196</v>
      </c>
      <c r="N131" s="4">
        <v>0.01</v>
      </c>
      <c r="O131" s="3">
        <f t="shared" si="21"/>
        <v>174.33196000000001</v>
      </c>
      <c r="P131" s="14">
        <f t="shared" si="22"/>
        <v>273.95022285714288</v>
      </c>
      <c r="Q131" s="16">
        <v>9.7299999999999998E-2</v>
      </c>
      <c r="R131" s="14">
        <f t="shared" si="23"/>
        <v>1696.2499708</v>
      </c>
      <c r="S131" s="3">
        <v>0.01</v>
      </c>
      <c r="T131" s="14">
        <f t="shared" si="24"/>
        <v>16.962499707999999</v>
      </c>
      <c r="U131" s="14">
        <f t="shared" si="25"/>
        <v>26.655356683999997</v>
      </c>
      <c r="V131" s="80">
        <f t="shared" si="27"/>
        <v>0.30060557954114292</v>
      </c>
    </row>
    <row r="132" spans="1:22" hidden="1" x14ac:dyDescent="0.25">
      <c r="A132" s="75" t="s">
        <v>22</v>
      </c>
      <c r="B132" s="38">
        <v>1243</v>
      </c>
      <c r="C132" s="3" t="s">
        <v>38</v>
      </c>
      <c r="D132" s="3" t="s">
        <v>154</v>
      </c>
      <c r="E132" s="4" t="s">
        <v>90</v>
      </c>
      <c r="F132" s="4">
        <v>124304</v>
      </c>
      <c r="G132" s="4" t="s">
        <v>111</v>
      </c>
      <c r="H132" s="4">
        <f>Tabel1[[#This Row],[Stalkode]]+Tabel1[[#This Row],[Dyrekode]]</f>
        <v>125547</v>
      </c>
      <c r="I132" s="10">
        <v>0</v>
      </c>
      <c r="J132" s="5"/>
      <c r="K132" s="3" t="s">
        <v>111</v>
      </c>
      <c r="L132" s="15">
        <v>72.400000000000006</v>
      </c>
      <c r="M132" s="3">
        <f t="shared" si="20"/>
        <v>0</v>
      </c>
      <c r="N132" s="4">
        <v>0.01</v>
      </c>
      <c r="O132" s="3">
        <f t="shared" si="21"/>
        <v>0</v>
      </c>
      <c r="P132" s="14">
        <f t="shared" si="22"/>
        <v>0</v>
      </c>
      <c r="Q132" s="16">
        <v>9.7299999999999998E-2</v>
      </c>
      <c r="R132" s="14">
        <f t="shared" si="23"/>
        <v>0</v>
      </c>
      <c r="S132" s="3">
        <v>0.01</v>
      </c>
      <c r="T132" s="14">
        <f t="shared" si="24"/>
        <v>0</v>
      </c>
      <c r="U132" s="14">
        <f t="shared" si="25"/>
        <v>0</v>
      </c>
      <c r="V132" s="80">
        <f t="shared" si="27"/>
        <v>0</v>
      </c>
    </row>
    <row r="133" spans="1:22" hidden="1" x14ac:dyDescent="0.25">
      <c r="A133" s="75" t="s">
        <v>22</v>
      </c>
      <c r="B133" s="38">
        <v>1243</v>
      </c>
      <c r="C133" s="3" t="s">
        <v>38</v>
      </c>
      <c r="D133" s="3" t="s">
        <v>154</v>
      </c>
      <c r="E133" s="4" t="s">
        <v>9</v>
      </c>
      <c r="F133" s="4">
        <v>124305</v>
      </c>
      <c r="G133" s="4" t="s">
        <v>111</v>
      </c>
      <c r="H133" s="4">
        <f>Tabel1[[#This Row],[Stalkode]]+Tabel1[[#This Row],[Dyrekode]]</f>
        <v>125548</v>
      </c>
      <c r="I133" s="10">
        <v>0</v>
      </c>
      <c r="J133" s="3" t="s">
        <v>129</v>
      </c>
      <c r="K133" s="3"/>
      <c r="L133" s="15">
        <v>72.400000000000006</v>
      </c>
      <c r="M133" s="3">
        <f t="shared" si="20"/>
        <v>0</v>
      </c>
      <c r="N133" s="4">
        <v>5.0000000000000001E-3</v>
      </c>
      <c r="O133" s="3">
        <f t="shared" si="21"/>
        <v>0</v>
      </c>
      <c r="P133" s="14">
        <f t="shared" si="22"/>
        <v>0</v>
      </c>
      <c r="Q133" s="16">
        <v>9.7299999999999998E-2</v>
      </c>
      <c r="R133" s="14">
        <f t="shared" si="23"/>
        <v>0</v>
      </c>
      <c r="S133" s="3">
        <v>0.01</v>
      </c>
      <c r="T133" s="14">
        <f t="shared" si="24"/>
        <v>0</v>
      </c>
      <c r="U133" s="14">
        <f t="shared" si="25"/>
        <v>0</v>
      </c>
      <c r="V133" s="80">
        <f t="shared" si="27"/>
        <v>0</v>
      </c>
    </row>
    <row r="134" spans="1:22" hidden="1" x14ac:dyDescent="0.25">
      <c r="A134" s="75" t="s">
        <v>22</v>
      </c>
      <c r="B134" s="38">
        <v>1243</v>
      </c>
      <c r="C134" s="3" t="s">
        <v>38</v>
      </c>
      <c r="D134" s="3" t="s">
        <v>154</v>
      </c>
      <c r="E134" s="4" t="s">
        <v>87</v>
      </c>
      <c r="F134" s="4">
        <v>124307</v>
      </c>
      <c r="G134" s="4" t="s">
        <v>111</v>
      </c>
      <c r="H134" s="4">
        <f>Tabel1[[#This Row],[Stalkode]]+Tabel1[[#This Row],[Dyrekode]]</f>
        <v>125550</v>
      </c>
      <c r="I134" s="10">
        <v>0</v>
      </c>
      <c r="J134" s="3" t="s">
        <v>129</v>
      </c>
      <c r="K134" s="3"/>
      <c r="L134" s="15">
        <v>72.400000000000006</v>
      </c>
      <c r="M134" s="3">
        <f t="shared" si="20"/>
        <v>0</v>
      </c>
      <c r="N134" s="4">
        <v>5.0000000000000001E-3</v>
      </c>
      <c r="O134" s="3">
        <f t="shared" si="21"/>
        <v>0</v>
      </c>
      <c r="P134" s="14">
        <f t="shared" si="22"/>
        <v>0</v>
      </c>
      <c r="Q134" s="16">
        <v>9.7299999999999998E-2</v>
      </c>
      <c r="R134" s="14">
        <f t="shared" si="23"/>
        <v>0</v>
      </c>
      <c r="S134" s="3">
        <v>0.01</v>
      </c>
      <c r="T134" s="14">
        <f t="shared" si="24"/>
        <v>0</v>
      </c>
      <c r="U134" s="14">
        <f t="shared" si="25"/>
        <v>0</v>
      </c>
      <c r="V134" s="80">
        <f t="shared" si="27"/>
        <v>0</v>
      </c>
    </row>
    <row r="135" spans="1:22" hidden="1" x14ac:dyDescent="0.25">
      <c r="A135" s="75" t="s">
        <v>22</v>
      </c>
      <c r="B135" s="38">
        <v>1243</v>
      </c>
      <c r="C135" s="3" t="s">
        <v>38</v>
      </c>
      <c r="D135" s="3" t="s">
        <v>154</v>
      </c>
      <c r="E135" s="4" t="s">
        <v>88</v>
      </c>
      <c r="F135" s="4">
        <v>124306</v>
      </c>
      <c r="G135" s="4" t="s">
        <v>111</v>
      </c>
      <c r="H135" s="4">
        <f>Tabel1[[#This Row],[Stalkode]]+Tabel1[[#This Row],[Dyrekode]]</f>
        <v>125549</v>
      </c>
      <c r="I135" s="10">
        <v>0</v>
      </c>
      <c r="J135" s="3" t="s">
        <v>129</v>
      </c>
      <c r="K135" s="3"/>
      <c r="L135" s="15">
        <v>72.400000000000006</v>
      </c>
      <c r="M135" s="3">
        <f t="shared" ref="M135:M149" si="28">I135*L135</f>
        <v>0</v>
      </c>
      <c r="N135" s="4">
        <v>5.0000000000000001E-3</v>
      </c>
      <c r="O135" s="3">
        <f t="shared" ref="O135:O149" si="29">M135*N135</f>
        <v>0</v>
      </c>
      <c r="P135" s="14">
        <f t="shared" ref="P135:P149" si="30">O135*44/28</f>
        <v>0</v>
      </c>
      <c r="Q135" s="16">
        <v>9.7299999999999998E-2</v>
      </c>
      <c r="R135" s="14">
        <f t="shared" ref="R135:R149" si="31">M135*Q135</f>
        <v>0</v>
      </c>
      <c r="S135" s="3">
        <v>0.01</v>
      </c>
      <c r="T135" s="14">
        <f t="shared" ref="T135:T149" si="32">R135*S135</f>
        <v>0</v>
      </c>
      <c r="U135" s="14">
        <f t="shared" ref="U135:U149" si="33">T135*44/28</f>
        <v>0</v>
      </c>
      <c r="V135" s="80">
        <f t="shared" si="27"/>
        <v>0</v>
      </c>
    </row>
    <row r="136" spans="1:22" hidden="1" x14ac:dyDescent="0.25">
      <c r="A136" s="75" t="s">
        <v>22</v>
      </c>
      <c r="B136" s="38">
        <v>1243</v>
      </c>
      <c r="C136" s="3" t="s">
        <v>38</v>
      </c>
      <c r="D136" s="3" t="s">
        <v>154</v>
      </c>
      <c r="E136" s="4" t="s">
        <v>91</v>
      </c>
      <c r="F136" s="4">
        <v>124310</v>
      </c>
      <c r="G136" s="4" t="s">
        <v>166</v>
      </c>
      <c r="H136" s="4">
        <f>Tabel1[[#This Row],[Stalkode]]+Tabel1[[#This Row],[Dyrekode]]</f>
        <v>125553</v>
      </c>
      <c r="I136" s="10">
        <v>0</v>
      </c>
      <c r="J136" s="3" t="s">
        <v>129</v>
      </c>
      <c r="K136" s="3"/>
      <c r="L136" s="15">
        <v>72.400000000000006</v>
      </c>
      <c r="M136" s="3">
        <f t="shared" si="28"/>
        <v>0</v>
      </c>
      <c r="N136" s="4">
        <v>5.0000000000000001E-3</v>
      </c>
      <c r="O136" s="3">
        <f t="shared" si="29"/>
        <v>0</v>
      </c>
      <c r="P136" s="14">
        <f t="shared" si="30"/>
        <v>0</v>
      </c>
      <c r="Q136" s="16">
        <v>9.7299999999999998E-2</v>
      </c>
      <c r="R136" s="14">
        <f t="shared" si="31"/>
        <v>0</v>
      </c>
      <c r="S136" s="3">
        <v>0.01</v>
      </c>
      <c r="T136" s="14">
        <f t="shared" si="32"/>
        <v>0</v>
      </c>
      <c r="U136" s="14">
        <f t="shared" si="33"/>
        <v>0</v>
      </c>
      <c r="V136" s="80">
        <f t="shared" si="27"/>
        <v>0</v>
      </c>
    </row>
    <row r="137" spans="1:22" hidden="1" x14ac:dyDescent="0.25">
      <c r="A137" s="75" t="s">
        <v>22</v>
      </c>
      <c r="B137" s="38">
        <v>1243</v>
      </c>
      <c r="C137" s="3" t="s">
        <v>38</v>
      </c>
      <c r="D137" s="3" t="s">
        <v>154</v>
      </c>
      <c r="E137" s="4" t="s">
        <v>86</v>
      </c>
      <c r="F137" s="4">
        <v>124309</v>
      </c>
      <c r="G137" s="4" t="s">
        <v>166</v>
      </c>
      <c r="H137" s="4">
        <f>Tabel1[[#This Row],[Stalkode]]+Tabel1[[#This Row],[Dyrekode]]</f>
        <v>125552</v>
      </c>
      <c r="I137" s="10">
        <v>0</v>
      </c>
      <c r="J137" s="3" t="s">
        <v>129</v>
      </c>
      <c r="K137" s="3"/>
      <c r="L137" s="15">
        <v>72.400000000000006</v>
      </c>
      <c r="M137" s="3">
        <f t="shared" si="28"/>
        <v>0</v>
      </c>
      <c r="N137" s="4">
        <v>5.0000000000000001E-3</v>
      </c>
      <c r="O137" s="3">
        <f t="shared" si="29"/>
        <v>0</v>
      </c>
      <c r="P137" s="14">
        <f t="shared" si="30"/>
        <v>0</v>
      </c>
      <c r="Q137" s="16">
        <v>9.7299999999999998E-2</v>
      </c>
      <c r="R137" s="14">
        <f t="shared" si="31"/>
        <v>0</v>
      </c>
      <c r="S137" s="3">
        <v>0.01</v>
      </c>
      <c r="T137" s="14">
        <f t="shared" si="32"/>
        <v>0</v>
      </c>
      <c r="U137" s="14">
        <f t="shared" si="33"/>
        <v>0</v>
      </c>
      <c r="V137" s="80">
        <f t="shared" si="27"/>
        <v>0</v>
      </c>
    </row>
    <row r="138" spans="1:22" hidden="1" x14ac:dyDescent="0.25">
      <c r="A138" s="75" t="s">
        <v>22</v>
      </c>
      <c r="B138" s="38">
        <v>1243</v>
      </c>
      <c r="C138" s="3" t="s">
        <v>38</v>
      </c>
      <c r="D138" s="3" t="s">
        <v>154</v>
      </c>
      <c r="E138" s="4" t="s">
        <v>98</v>
      </c>
      <c r="F138" s="4">
        <v>124311</v>
      </c>
      <c r="G138" s="4" t="s">
        <v>166</v>
      </c>
      <c r="H138" s="4">
        <f>Tabel1[[#This Row],[Stalkode]]+Tabel1[[#This Row],[Dyrekode]]</f>
        <v>125554</v>
      </c>
      <c r="I138" s="10">
        <v>0</v>
      </c>
      <c r="J138" s="3" t="s">
        <v>129</v>
      </c>
      <c r="K138" s="3"/>
      <c r="L138" s="15">
        <v>72.400000000000006</v>
      </c>
      <c r="M138" s="3">
        <f t="shared" si="28"/>
        <v>0</v>
      </c>
      <c r="N138" s="4">
        <v>5.0000000000000001E-3</v>
      </c>
      <c r="O138" s="3">
        <f t="shared" si="29"/>
        <v>0</v>
      </c>
      <c r="P138" s="14">
        <f t="shared" si="30"/>
        <v>0</v>
      </c>
      <c r="Q138" s="16">
        <v>9.7299999999999998E-2</v>
      </c>
      <c r="R138" s="14">
        <f t="shared" si="31"/>
        <v>0</v>
      </c>
      <c r="S138" s="3">
        <v>0.01</v>
      </c>
      <c r="T138" s="14">
        <f t="shared" si="32"/>
        <v>0</v>
      </c>
      <c r="U138" s="14">
        <f t="shared" si="33"/>
        <v>0</v>
      </c>
      <c r="V138" s="80">
        <f t="shared" si="27"/>
        <v>0</v>
      </c>
    </row>
    <row r="139" spans="1:22" hidden="1" x14ac:dyDescent="0.25">
      <c r="A139" s="74" t="s">
        <v>18</v>
      </c>
      <c r="B139" s="37">
        <v>1401</v>
      </c>
      <c r="C139" s="4" t="s">
        <v>28</v>
      </c>
      <c r="D139" s="4" t="s">
        <v>151</v>
      </c>
      <c r="E139" s="4" t="s">
        <v>63</v>
      </c>
      <c r="F139" s="4">
        <v>140101</v>
      </c>
      <c r="G139" s="4" t="s">
        <v>245</v>
      </c>
      <c r="H139" s="4">
        <f>Tabel1[[#This Row],[Stalkode]]+Tabel1[[#This Row],[Dyrekode]]</f>
        <v>141502</v>
      </c>
      <c r="I139" s="10">
        <v>0</v>
      </c>
      <c r="J139" s="6"/>
      <c r="K139" s="4" t="s">
        <v>111</v>
      </c>
      <c r="L139" s="15">
        <v>18.5</v>
      </c>
      <c r="M139" s="3">
        <f t="shared" si="28"/>
        <v>0</v>
      </c>
      <c r="N139" s="4">
        <v>0.01</v>
      </c>
      <c r="O139" s="3">
        <f t="shared" si="29"/>
        <v>0</v>
      </c>
      <c r="P139" s="14">
        <f t="shared" si="30"/>
        <v>0</v>
      </c>
      <c r="Q139" s="102" t="s">
        <v>258</v>
      </c>
      <c r="R139" s="14" t="e">
        <f t="shared" si="31"/>
        <v>#VALUE!</v>
      </c>
      <c r="S139" s="3">
        <v>0.01</v>
      </c>
      <c r="T139" s="14" t="e">
        <f t="shared" si="32"/>
        <v>#VALUE!</v>
      </c>
      <c r="U139" s="14"/>
      <c r="V139" s="80">
        <f t="shared" si="27"/>
        <v>0</v>
      </c>
    </row>
    <row r="140" spans="1:22" hidden="1" x14ac:dyDescent="0.25">
      <c r="A140" s="74" t="s">
        <v>17</v>
      </c>
      <c r="B140" s="37">
        <v>1300</v>
      </c>
      <c r="C140" s="4" t="s">
        <v>25</v>
      </c>
      <c r="D140" s="4" t="s">
        <v>151</v>
      </c>
      <c r="E140" s="4" t="s">
        <v>17</v>
      </c>
      <c r="F140" s="4">
        <v>130001</v>
      </c>
      <c r="G140" s="4" t="s">
        <v>245</v>
      </c>
      <c r="H140" s="4">
        <f>Tabel1[[#This Row],[Stalkode]]+Tabel1[[#This Row],[Dyrekode]]</f>
        <v>131301</v>
      </c>
      <c r="I140" s="10">
        <v>403.89</v>
      </c>
      <c r="J140" s="4"/>
      <c r="K140" s="4" t="s">
        <v>111</v>
      </c>
      <c r="L140" s="15">
        <v>16.899999999999999</v>
      </c>
      <c r="M140" s="3">
        <f t="shared" si="28"/>
        <v>6825.7409999999991</v>
      </c>
      <c r="N140" s="4">
        <v>0.01</v>
      </c>
      <c r="O140" s="3">
        <f t="shared" si="29"/>
        <v>68.257409999999993</v>
      </c>
      <c r="P140" s="14">
        <f t="shared" si="30"/>
        <v>107.26164428571428</v>
      </c>
      <c r="Q140" s="16">
        <v>7.0099999999999996E-2</v>
      </c>
      <c r="R140" s="14">
        <f t="shared" si="31"/>
        <v>478.48444409999991</v>
      </c>
      <c r="S140" s="3">
        <v>0.01</v>
      </c>
      <c r="T140" s="14">
        <f t="shared" si="32"/>
        <v>4.7848444409999988</v>
      </c>
      <c r="U140" s="14">
        <f t="shared" si="33"/>
        <v>7.5190412644285702</v>
      </c>
      <c r="V140" s="80">
        <f t="shared" si="27"/>
        <v>0.11478068555014286</v>
      </c>
    </row>
    <row r="141" spans="1:22" hidden="1" x14ac:dyDescent="0.25">
      <c r="A141" s="74" t="s">
        <v>18</v>
      </c>
      <c r="B141" s="37">
        <v>1402</v>
      </c>
      <c r="C141" s="4" t="s">
        <v>27</v>
      </c>
      <c r="D141" s="4" t="s">
        <v>151</v>
      </c>
      <c r="E141" s="4" t="s">
        <v>62</v>
      </c>
      <c r="F141" s="4">
        <v>140201</v>
      </c>
      <c r="G141" s="4" t="s">
        <v>245</v>
      </c>
      <c r="H141" s="4">
        <f>Tabel1[[#This Row],[Stalkode]]+Tabel1[[#This Row],[Dyrekode]]</f>
        <v>141603</v>
      </c>
      <c r="I141" s="10">
        <v>0</v>
      </c>
      <c r="J141" s="6"/>
      <c r="K141" s="4" t="s">
        <v>111</v>
      </c>
      <c r="L141" s="15">
        <v>16.399999999999999</v>
      </c>
      <c r="M141" s="3">
        <f t="shared" si="28"/>
        <v>0</v>
      </c>
      <c r="N141" s="4">
        <v>0.01</v>
      </c>
      <c r="O141" s="3">
        <f t="shared" si="29"/>
        <v>0</v>
      </c>
      <c r="P141" s="14">
        <f t="shared" si="30"/>
        <v>0</v>
      </c>
      <c r="Q141" s="102" t="s">
        <v>258</v>
      </c>
      <c r="R141" s="14" t="e">
        <f t="shared" si="31"/>
        <v>#VALUE!</v>
      </c>
      <c r="S141" s="3">
        <v>0.01</v>
      </c>
      <c r="T141" s="14" t="e">
        <f t="shared" si="32"/>
        <v>#VALUE!</v>
      </c>
      <c r="U141" s="14"/>
      <c r="V141" s="80">
        <f t="shared" si="27"/>
        <v>0</v>
      </c>
    </row>
    <row r="142" spans="1:22" hidden="1" x14ac:dyDescent="0.25">
      <c r="A142" s="74" t="s">
        <v>18</v>
      </c>
      <c r="B142" s="37">
        <v>1403</v>
      </c>
      <c r="C142" s="4" t="s">
        <v>26</v>
      </c>
      <c r="D142" s="4" t="s">
        <v>151</v>
      </c>
      <c r="E142" s="4" t="s">
        <v>61</v>
      </c>
      <c r="F142" s="4">
        <v>140301</v>
      </c>
      <c r="G142" s="4" t="s">
        <v>245</v>
      </c>
      <c r="H142" s="4">
        <f>Tabel1[[#This Row],[Stalkode]]+Tabel1[[#This Row],[Dyrekode]]</f>
        <v>141704</v>
      </c>
      <c r="I142" s="10">
        <v>0</v>
      </c>
      <c r="J142" s="6"/>
      <c r="K142" s="4" t="s">
        <v>111</v>
      </c>
      <c r="L142" s="15">
        <v>17</v>
      </c>
      <c r="M142" s="3">
        <f t="shared" si="28"/>
        <v>0</v>
      </c>
      <c r="N142" s="4">
        <v>0.01</v>
      </c>
      <c r="O142" s="3">
        <f t="shared" si="29"/>
        <v>0</v>
      </c>
      <c r="P142" s="14">
        <f t="shared" si="30"/>
        <v>0</v>
      </c>
      <c r="Q142" s="102" t="s">
        <v>258</v>
      </c>
      <c r="R142" s="14" t="e">
        <f t="shared" si="31"/>
        <v>#VALUE!</v>
      </c>
      <c r="S142" s="3">
        <v>0.01</v>
      </c>
      <c r="T142" s="14" t="e">
        <f t="shared" si="32"/>
        <v>#VALUE!</v>
      </c>
      <c r="U142" s="14"/>
      <c r="V142" s="80">
        <f t="shared" si="27"/>
        <v>0</v>
      </c>
    </row>
    <row r="143" spans="1:22" hidden="1" x14ac:dyDescent="0.25">
      <c r="A143" s="75" t="s">
        <v>24</v>
      </c>
      <c r="B143" s="38">
        <v>1501</v>
      </c>
      <c r="C143" s="3" t="s">
        <v>208</v>
      </c>
      <c r="D143" s="3" t="s">
        <v>160</v>
      </c>
      <c r="E143" s="4" t="s">
        <v>112</v>
      </c>
      <c r="F143" s="4">
        <v>150106</v>
      </c>
      <c r="G143" s="4" t="s">
        <v>111</v>
      </c>
      <c r="H143" s="4">
        <f>Tabel1[[#This Row],[Stalkode]]+Tabel1[[#This Row],[Dyrekode]]</f>
        <v>151607</v>
      </c>
      <c r="I143" s="10">
        <v>0</v>
      </c>
      <c r="J143" s="5"/>
      <c r="K143" s="3" t="s">
        <v>111</v>
      </c>
      <c r="L143" s="15">
        <v>23.8</v>
      </c>
      <c r="M143" s="3">
        <f t="shared" si="28"/>
        <v>0</v>
      </c>
      <c r="N143" s="4">
        <v>7.0000000000000007E-2</v>
      </c>
      <c r="O143" s="3">
        <f t="shared" si="29"/>
        <v>0</v>
      </c>
      <c r="P143" s="14">
        <f t="shared" si="30"/>
        <v>0</v>
      </c>
      <c r="Q143" s="16">
        <v>0.12609999999999999</v>
      </c>
      <c r="R143" s="14">
        <f t="shared" si="31"/>
        <v>0</v>
      </c>
      <c r="S143" s="3">
        <v>0.01</v>
      </c>
      <c r="T143" s="14">
        <f t="shared" si="32"/>
        <v>0</v>
      </c>
      <c r="U143" s="14">
        <f t="shared" si="33"/>
        <v>0</v>
      </c>
      <c r="V143" s="80">
        <f t="shared" si="27"/>
        <v>0</v>
      </c>
    </row>
    <row r="144" spans="1:22" hidden="1" x14ac:dyDescent="0.25">
      <c r="A144" s="74" t="s">
        <v>24</v>
      </c>
      <c r="B144" s="37">
        <v>1501</v>
      </c>
      <c r="C144" s="3" t="s">
        <v>208</v>
      </c>
      <c r="D144" s="3" t="s">
        <v>160</v>
      </c>
      <c r="E144" s="4" t="s">
        <v>103</v>
      </c>
      <c r="F144" s="4">
        <v>150101</v>
      </c>
      <c r="G144" s="4" t="s">
        <v>168</v>
      </c>
      <c r="H144" s="4">
        <f>Tabel1[[#This Row],[Stalkode]]+Tabel1[[#This Row],[Dyrekode]]</f>
        <v>151602</v>
      </c>
      <c r="I144" s="10">
        <v>0</v>
      </c>
      <c r="J144" s="3" t="s">
        <v>131</v>
      </c>
      <c r="K144" s="3"/>
      <c r="L144" s="15">
        <v>23.8</v>
      </c>
      <c r="M144" s="3">
        <f t="shared" si="28"/>
        <v>0</v>
      </c>
      <c r="N144" s="4">
        <v>5.0000000000000001E-3</v>
      </c>
      <c r="O144" s="3">
        <f t="shared" si="29"/>
        <v>0</v>
      </c>
      <c r="P144" s="14">
        <f t="shared" si="30"/>
        <v>0</v>
      </c>
      <c r="Q144" s="16">
        <v>0.12609999999999999</v>
      </c>
      <c r="R144" s="14">
        <f t="shared" si="31"/>
        <v>0</v>
      </c>
      <c r="S144" s="3">
        <v>0.01</v>
      </c>
      <c r="T144" s="14">
        <f t="shared" si="32"/>
        <v>0</v>
      </c>
      <c r="U144" s="14">
        <f t="shared" si="33"/>
        <v>0</v>
      </c>
      <c r="V144" s="80">
        <f t="shared" si="27"/>
        <v>0</v>
      </c>
    </row>
    <row r="145" spans="1:22" hidden="1" x14ac:dyDescent="0.25">
      <c r="A145" s="75" t="s">
        <v>24</v>
      </c>
      <c r="B145" s="38">
        <v>1501</v>
      </c>
      <c r="C145" s="3" t="s">
        <v>208</v>
      </c>
      <c r="D145" s="3" t="s">
        <v>160</v>
      </c>
      <c r="E145" s="4" t="s">
        <v>118</v>
      </c>
      <c r="F145" s="4">
        <v>150108</v>
      </c>
      <c r="G145" s="4" t="s">
        <v>168</v>
      </c>
      <c r="H145" s="4">
        <f>Tabel1[[#This Row],[Stalkode]]+Tabel1[[#This Row],[Dyrekode]]</f>
        <v>151609</v>
      </c>
      <c r="I145" s="10">
        <v>0</v>
      </c>
      <c r="J145" s="3" t="s">
        <v>127</v>
      </c>
      <c r="K145" s="3"/>
      <c r="L145" s="15">
        <v>23.8</v>
      </c>
      <c r="M145" s="3">
        <f t="shared" si="28"/>
        <v>0</v>
      </c>
      <c r="N145" s="4">
        <v>5.0000000000000001E-3</v>
      </c>
      <c r="O145" s="3">
        <f t="shared" si="29"/>
        <v>0</v>
      </c>
      <c r="P145" s="14">
        <f t="shared" si="30"/>
        <v>0</v>
      </c>
      <c r="Q145" s="16">
        <v>0.12609999999999999</v>
      </c>
      <c r="R145" s="14">
        <f t="shared" si="31"/>
        <v>0</v>
      </c>
      <c r="S145" s="3">
        <v>0.01</v>
      </c>
      <c r="T145" s="14">
        <f t="shared" si="32"/>
        <v>0</v>
      </c>
      <c r="U145" s="14">
        <f t="shared" si="33"/>
        <v>0</v>
      </c>
      <c r="V145" s="80">
        <f t="shared" si="27"/>
        <v>0</v>
      </c>
    </row>
    <row r="146" spans="1:22" hidden="1" x14ac:dyDescent="0.25">
      <c r="A146" s="74" t="s">
        <v>24</v>
      </c>
      <c r="B146" s="37">
        <v>1501</v>
      </c>
      <c r="C146" s="3" t="s">
        <v>208</v>
      </c>
      <c r="D146" s="3" t="s">
        <v>160</v>
      </c>
      <c r="E146" s="4" t="s">
        <v>105</v>
      </c>
      <c r="F146" s="4">
        <v>150107</v>
      </c>
      <c r="G146" s="4" t="s">
        <v>168</v>
      </c>
      <c r="H146" s="4">
        <f>Tabel1[[#This Row],[Stalkode]]+Tabel1[[#This Row],[Dyrekode]]</f>
        <v>151608</v>
      </c>
      <c r="I146" s="10">
        <v>0</v>
      </c>
      <c r="J146" s="3" t="s">
        <v>131</v>
      </c>
      <c r="K146" s="3"/>
      <c r="L146" s="15">
        <v>23.8</v>
      </c>
      <c r="M146" s="3">
        <f t="shared" si="28"/>
        <v>0</v>
      </c>
      <c r="N146" s="4">
        <v>5.0000000000000001E-3</v>
      </c>
      <c r="O146" s="3">
        <f t="shared" si="29"/>
        <v>0</v>
      </c>
      <c r="P146" s="14">
        <f t="shared" si="30"/>
        <v>0</v>
      </c>
      <c r="Q146" s="16">
        <v>0.12609999999999999</v>
      </c>
      <c r="R146" s="14">
        <f t="shared" si="31"/>
        <v>0</v>
      </c>
      <c r="S146" s="3">
        <v>0.01</v>
      </c>
      <c r="T146" s="14">
        <f t="shared" si="32"/>
        <v>0</v>
      </c>
      <c r="U146" s="14">
        <f t="shared" si="33"/>
        <v>0</v>
      </c>
      <c r="V146" s="80">
        <f t="shared" si="27"/>
        <v>0</v>
      </c>
    </row>
    <row r="147" spans="1:22" hidden="1" x14ac:dyDescent="0.25">
      <c r="A147" s="75" t="s">
        <v>24</v>
      </c>
      <c r="B147" s="38">
        <v>1501</v>
      </c>
      <c r="C147" s="3" t="s">
        <v>208</v>
      </c>
      <c r="D147" s="3" t="s">
        <v>160</v>
      </c>
      <c r="E147" s="4" t="s">
        <v>116</v>
      </c>
      <c r="F147" s="4">
        <v>150105</v>
      </c>
      <c r="G147" s="4" t="s">
        <v>111</v>
      </c>
      <c r="H147" s="4">
        <f>Tabel1[[#This Row],[Stalkode]]+Tabel1[[#This Row],[Dyrekode]]</f>
        <v>151606</v>
      </c>
      <c r="I147" s="10">
        <v>0</v>
      </c>
      <c r="J147" s="3" t="s">
        <v>131</v>
      </c>
      <c r="K147" s="3"/>
      <c r="L147" s="15">
        <v>23.8</v>
      </c>
      <c r="M147" s="3">
        <f t="shared" si="28"/>
        <v>0</v>
      </c>
      <c r="N147" s="4">
        <v>5.0000000000000001E-3</v>
      </c>
      <c r="O147" s="3">
        <f t="shared" si="29"/>
        <v>0</v>
      </c>
      <c r="P147" s="14">
        <f t="shared" si="30"/>
        <v>0</v>
      </c>
      <c r="Q147" s="16">
        <v>0.12609999999999999</v>
      </c>
      <c r="R147" s="14">
        <f t="shared" si="31"/>
        <v>0</v>
      </c>
      <c r="S147" s="3">
        <v>0.01</v>
      </c>
      <c r="T147" s="14">
        <f t="shared" si="32"/>
        <v>0</v>
      </c>
      <c r="U147" s="14">
        <f t="shared" si="33"/>
        <v>0</v>
      </c>
      <c r="V147" s="80">
        <f t="shared" si="27"/>
        <v>0</v>
      </c>
    </row>
    <row r="148" spans="1:22" hidden="1" x14ac:dyDescent="0.25">
      <c r="A148" s="75" t="s">
        <v>24</v>
      </c>
      <c r="B148" s="38">
        <v>1501</v>
      </c>
      <c r="C148" s="3" t="s">
        <v>208</v>
      </c>
      <c r="D148" s="3" t="s">
        <v>160</v>
      </c>
      <c r="E148" s="4" t="s">
        <v>109</v>
      </c>
      <c r="F148" s="4">
        <v>150104</v>
      </c>
      <c r="G148" s="4" t="s">
        <v>111</v>
      </c>
      <c r="H148" s="4">
        <f>Tabel1[[#This Row],[Stalkode]]+Tabel1[[#This Row],[Dyrekode]]</f>
        <v>151605</v>
      </c>
      <c r="I148" s="10">
        <v>0</v>
      </c>
      <c r="J148" s="3" t="s">
        <v>131</v>
      </c>
      <c r="K148" s="3"/>
      <c r="L148" s="15">
        <v>23.8</v>
      </c>
      <c r="M148" s="3">
        <f t="shared" si="28"/>
        <v>0</v>
      </c>
      <c r="N148" s="4">
        <v>5.0000000000000001E-3</v>
      </c>
      <c r="O148" s="3">
        <f t="shared" si="29"/>
        <v>0</v>
      </c>
      <c r="P148" s="14">
        <f t="shared" si="30"/>
        <v>0</v>
      </c>
      <c r="Q148" s="16">
        <v>0.12609999999999999</v>
      </c>
      <c r="R148" s="14">
        <f t="shared" si="31"/>
        <v>0</v>
      </c>
      <c r="S148" s="3">
        <v>0.01</v>
      </c>
      <c r="T148" s="14">
        <f t="shared" si="32"/>
        <v>0</v>
      </c>
      <c r="U148" s="14">
        <f t="shared" si="33"/>
        <v>0</v>
      </c>
      <c r="V148" s="80">
        <f t="shared" si="27"/>
        <v>0</v>
      </c>
    </row>
    <row r="149" spans="1:22" hidden="1" x14ac:dyDescent="0.25">
      <c r="A149" s="75" t="s">
        <v>24</v>
      </c>
      <c r="B149" s="38">
        <v>1502</v>
      </c>
      <c r="C149" s="3" t="s">
        <v>209</v>
      </c>
      <c r="D149" s="3" t="s">
        <v>160</v>
      </c>
      <c r="E149" s="4" t="s">
        <v>108</v>
      </c>
      <c r="F149" s="4">
        <v>150202</v>
      </c>
      <c r="G149" s="4" t="s">
        <v>168</v>
      </c>
      <c r="H149" s="4">
        <f>Tabel1[[#This Row],[Stalkode]]+Tabel1[[#This Row],[Dyrekode]]</f>
        <v>151704</v>
      </c>
      <c r="I149" s="10">
        <v>0</v>
      </c>
      <c r="J149" s="3" t="s">
        <v>131</v>
      </c>
      <c r="K149" s="3"/>
      <c r="L149" s="15">
        <v>23.8</v>
      </c>
      <c r="M149" s="3">
        <f t="shared" si="28"/>
        <v>0</v>
      </c>
      <c r="N149" s="4">
        <v>5.0000000000000001E-3</v>
      </c>
      <c r="O149" s="3">
        <f t="shared" si="29"/>
        <v>0</v>
      </c>
      <c r="P149" s="14">
        <f t="shared" si="30"/>
        <v>0</v>
      </c>
      <c r="Q149" s="16">
        <v>0.12609999999999999</v>
      </c>
      <c r="R149" s="14">
        <f t="shared" si="31"/>
        <v>0</v>
      </c>
      <c r="S149" s="3">
        <v>0.01</v>
      </c>
      <c r="T149" s="14">
        <f t="shared" si="32"/>
        <v>0</v>
      </c>
      <c r="U149" s="14">
        <f t="shared" si="33"/>
        <v>0</v>
      </c>
      <c r="V149" s="80">
        <f t="shared" si="27"/>
        <v>0</v>
      </c>
    </row>
    <row r="150" spans="1:22" hidden="1" x14ac:dyDescent="0.25">
      <c r="A150" s="74" t="s">
        <v>24</v>
      </c>
      <c r="B150" s="37">
        <v>1502</v>
      </c>
      <c r="C150" s="4" t="s">
        <v>209</v>
      </c>
      <c r="D150" s="4" t="s">
        <v>160</v>
      </c>
      <c r="E150" s="4" t="s">
        <v>117</v>
      </c>
      <c r="F150" s="4">
        <v>150205</v>
      </c>
      <c r="G150" s="4" t="s">
        <v>117</v>
      </c>
      <c r="H150" s="4">
        <f>Tabel1[[#This Row],[Stalkode]]+Tabel1[[#This Row],[Dyrekode]]</f>
        <v>151707</v>
      </c>
      <c r="I150" s="10">
        <v>0</v>
      </c>
      <c r="J150" s="4" t="s">
        <v>126</v>
      </c>
      <c r="K150" s="4"/>
      <c r="L150" s="91" t="s">
        <v>200</v>
      </c>
      <c r="M150" s="88"/>
      <c r="N150" s="88"/>
      <c r="O150" s="88"/>
      <c r="P150" s="89"/>
      <c r="Q150" s="16">
        <v>0.12609999999999999</v>
      </c>
      <c r="R150" s="89"/>
      <c r="S150" s="3">
        <v>0.01</v>
      </c>
      <c r="T150" s="89"/>
      <c r="U150" s="89"/>
      <c r="V150" s="80">
        <f>(P150)/1000</f>
        <v>0</v>
      </c>
    </row>
    <row r="151" spans="1:22" hidden="1" x14ac:dyDescent="0.25">
      <c r="A151" s="74" t="s">
        <v>24</v>
      </c>
      <c r="B151" s="37">
        <v>1502</v>
      </c>
      <c r="C151" s="4" t="s">
        <v>209</v>
      </c>
      <c r="D151" s="4" t="s">
        <v>160</v>
      </c>
      <c r="E151" s="4" t="s">
        <v>104</v>
      </c>
      <c r="F151" s="4">
        <v>150201</v>
      </c>
      <c r="G151" s="4" t="s">
        <v>168</v>
      </c>
      <c r="H151" s="4">
        <f>Tabel1[[#This Row],[Stalkode]]+Tabel1[[#This Row],[Dyrekode]]</f>
        <v>151703</v>
      </c>
      <c r="I151" s="10">
        <v>0</v>
      </c>
      <c r="J151" s="4" t="s">
        <v>131</v>
      </c>
      <c r="K151" s="4"/>
      <c r="L151" s="91" t="s">
        <v>200</v>
      </c>
      <c r="M151" s="88"/>
      <c r="N151" s="4">
        <v>5.0000000000000001E-3</v>
      </c>
      <c r="O151" s="88"/>
      <c r="P151" s="89"/>
      <c r="Q151" s="16">
        <v>0.12609999999999999</v>
      </c>
      <c r="R151" s="89"/>
      <c r="S151" s="3">
        <v>0.01</v>
      </c>
      <c r="T151" s="89"/>
      <c r="U151" s="89"/>
      <c r="V151" s="80">
        <f>(P151)/1000</f>
        <v>0</v>
      </c>
    </row>
    <row r="152" spans="1:22" hidden="1" x14ac:dyDescent="0.25">
      <c r="A152" s="75" t="s">
        <v>24</v>
      </c>
      <c r="B152" s="38">
        <v>1511</v>
      </c>
      <c r="C152" s="3" t="s">
        <v>207</v>
      </c>
      <c r="D152" s="3" t="s">
        <v>162</v>
      </c>
      <c r="E152" s="4" t="s">
        <v>107</v>
      </c>
      <c r="F152" s="4">
        <v>151103</v>
      </c>
      <c r="G152" s="4" t="s">
        <v>168</v>
      </c>
      <c r="H152" s="4">
        <f>Tabel1[[#This Row],[Stalkode]]+Tabel1[[#This Row],[Dyrekode]]</f>
        <v>152614</v>
      </c>
      <c r="I152" s="10">
        <v>0</v>
      </c>
      <c r="J152" s="3" t="s">
        <v>131</v>
      </c>
      <c r="K152" s="3"/>
      <c r="L152" s="15">
        <v>0.48</v>
      </c>
      <c r="M152" s="3">
        <f t="shared" ref="M152:M183" si="34">I152*L152</f>
        <v>0</v>
      </c>
      <c r="N152" s="4">
        <v>5.0000000000000001E-3</v>
      </c>
      <c r="O152" s="3">
        <f t="shared" ref="O152:O183" si="35">M152*N152</f>
        <v>0</v>
      </c>
      <c r="P152" s="14">
        <f t="shared" ref="P152:P183" si="36">O152*44/28</f>
        <v>0</v>
      </c>
      <c r="Q152" s="16">
        <v>0.12609999999999999</v>
      </c>
      <c r="R152" s="14">
        <f t="shared" ref="R152:R183" si="37">M152*Q152</f>
        <v>0</v>
      </c>
      <c r="S152" s="3">
        <v>0.01</v>
      </c>
      <c r="T152" s="14">
        <f t="shared" ref="T152:T183" si="38">R152*S152</f>
        <v>0</v>
      </c>
      <c r="U152" s="14">
        <f t="shared" ref="U152:U183" si="39">T152*44/28</f>
        <v>0</v>
      </c>
      <c r="V152" s="80">
        <f t="shared" ref="V152:V167" si="40">(P152+U152)/1000</f>
        <v>0</v>
      </c>
    </row>
    <row r="153" spans="1:22" hidden="1" x14ac:dyDescent="0.25">
      <c r="A153" s="75" t="s">
        <v>24</v>
      </c>
      <c r="B153" s="38">
        <v>1511</v>
      </c>
      <c r="C153" s="3" t="s">
        <v>207</v>
      </c>
      <c r="D153" s="3" t="s">
        <v>162</v>
      </c>
      <c r="E153" s="4" t="s">
        <v>111</v>
      </c>
      <c r="F153" s="4">
        <v>151105</v>
      </c>
      <c r="G153" s="4" t="s">
        <v>111</v>
      </c>
      <c r="H153" s="4">
        <f>Tabel1[[#This Row],[Stalkode]]+Tabel1[[#This Row],[Dyrekode]]</f>
        <v>152616</v>
      </c>
      <c r="I153" s="10">
        <v>27.54</v>
      </c>
      <c r="J153" s="5"/>
      <c r="K153" s="3" t="s">
        <v>111</v>
      </c>
      <c r="L153" s="15">
        <v>0.48</v>
      </c>
      <c r="M153" s="3">
        <f t="shared" si="34"/>
        <v>13.219199999999999</v>
      </c>
      <c r="N153" s="4">
        <v>7.0000000000000007E-2</v>
      </c>
      <c r="O153" s="3">
        <f t="shared" si="35"/>
        <v>0.92534400000000006</v>
      </c>
      <c r="P153" s="14">
        <f t="shared" si="36"/>
        <v>1.4541120000000001</v>
      </c>
      <c r="Q153" s="16">
        <v>0.12609999999999999</v>
      </c>
      <c r="R153" s="14">
        <f t="shared" si="37"/>
        <v>1.6669411199999997</v>
      </c>
      <c r="S153" s="3">
        <v>0.01</v>
      </c>
      <c r="T153" s="14">
        <f t="shared" si="38"/>
        <v>1.6669411199999998E-2</v>
      </c>
      <c r="U153" s="14">
        <f t="shared" si="39"/>
        <v>2.6194789028571426E-2</v>
      </c>
      <c r="V153" s="80">
        <f t="shared" si="40"/>
        <v>1.4803067890285715E-3</v>
      </c>
    </row>
    <row r="154" spans="1:22" hidden="1" x14ac:dyDescent="0.25">
      <c r="A154" s="75" t="s">
        <v>24</v>
      </c>
      <c r="B154" s="38">
        <v>1511</v>
      </c>
      <c r="C154" s="3" t="s">
        <v>207</v>
      </c>
      <c r="D154" s="3" t="s">
        <v>162</v>
      </c>
      <c r="E154" s="4" t="s">
        <v>115</v>
      </c>
      <c r="F154" s="4">
        <v>151104</v>
      </c>
      <c r="G154" s="4" t="s">
        <v>165</v>
      </c>
      <c r="H154" s="4">
        <f>Tabel1[[#This Row],[Stalkode]]+Tabel1[[#This Row],[Dyrekode]]</f>
        <v>152615</v>
      </c>
      <c r="I154" s="10">
        <v>0</v>
      </c>
      <c r="J154" s="3" t="s">
        <v>127</v>
      </c>
      <c r="K154" s="3"/>
      <c r="L154" s="15">
        <v>0.48</v>
      </c>
      <c r="M154" s="3">
        <f t="shared" si="34"/>
        <v>0</v>
      </c>
      <c r="N154" s="4">
        <v>5.0000000000000001E-3</v>
      </c>
      <c r="O154" s="3">
        <f t="shared" si="35"/>
        <v>0</v>
      </c>
      <c r="P154" s="14">
        <f t="shared" si="36"/>
        <v>0</v>
      </c>
      <c r="Q154" s="16">
        <v>0.12609999999999999</v>
      </c>
      <c r="R154" s="14">
        <f t="shared" si="37"/>
        <v>0</v>
      </c>
      <c r="S154" s="3">
        <v>0.01</v>
      </c>
      <c r="T154" s="14">
        <f t="shared" si="38"/>
        <v>0</v>
      </c>
      <c r="U154" s="14">
        <f t="shared" si="39"/>
        <v>0</v>
      </c>
      <c r="V154" s="80">
        <f t="shared" si="40"/>
        <v>0</v>
      </c>
    </row>
    <row r="155" spans="1:22" hidden="1" x14ac:dyDescent="0.25">
      <c r="A155" s="74" t="s">
        <v>24</v>
      </c>
      <c r="B155" s="37">
        <v>1511</v>
      </c>
      <c r="C155" s="4" t="s">
        <v>207</v>
      </c>
      <c r="D155" s="3" t="s">
        <v>162</v>
      </c>
      <c r="E155" s="4" t="s">
        <v>102</v>
      </c>
      <c r="F155" s="4">
        <v>151101</v>
      </c>
      <c r="G155" s="4" t="s">
        <v>168</v>
      </c>
      <c r="H155" s="4">
        <f>Tabel1[[#This Row],[Stalkode]]+Tabel1[[#This Row],[Dyrekode]]</f>
        <v>152612</v>
      </c>
      <c r="I155" s="10">
        <v>0</v>
      </c>
      <c r="J155" s="3" t="s">
        <v>131</v>
      </c>
      <c r="K155" s="3"/>
      <c r="L155" s="15">
        <v>0.48</v>
      </c>
      <c r="M155" s="3">
        <f t="shared" si="34"/>
        <v>0</v>
      </c>
      <c r="N155" s="4">
        <v>0.05</v>
      </c>
      <c r="O155" s="3">
        <f t="shared" si="35"/>
        <v>0</v>
      </c>
      <c r="P155" s="14">
        <f t="shared" si="36"/>
        <v>0</v>
      </c>
      <c r="Q155" s="16">
        <v>0.12609999999999999</v>
      </c>
      <c r="R155" s="14">
        <f t="shared" si="37"/>
        <v>0</v>
      </c>
      <c r="S155" s="3">
        <v>0.01</v>
      </c>
      <c r="T155" s="14">
        <f t="shared" si="38"/>
        <v>0</v>
      </c>
      <c r="U155" s="14">
        <f t="shared" si="39"/>
        <v>0</v>
      </c>
      <c r="V155" s="80">
        <f t="shared" si="40"/>
        <v>0</v>
      </c>
    </row>
    <row r="156" spans="1:22" hidden="1" x14ac:dyDescent="0.25">
      <c r="A156" s="75" t="s">
        <v>24</v>
      </c>
      <c r="B156" s="38">
        <v>1512</v>
      </c>
      <c r="C156" s="3" t="s">
        <v>49</v>
      </c>
      <c r="D156" s="4" t="s">
        <v>161</v>
      </c>
      <c r="E156" s="4" t="s">
        <v>115</v>
      </c>
      <c r="F156" s="4">
        <v>151204</v>
      </c>
      <c r="G156" s="4" t="s">
        <v>165</v>
      </c>
      <c r="H156" s="4">
        <f>Tabel1[[#This Row],[Stalkode]]+Tabel1[[#This Row],[Dyrekode]]</f>
        <v>152716</v>
      </c>
      <c r="I156" s="10">
        <v>0</v>
      </c>
      <c r="J156" s="3" t="s">
        <v>127</v>
      </c>
      <c r="K156" s="3"/>
      <c r="L156" s="15">
        <v>2.99</v>
      </c>
      <c r="M156" s="3">
        <f t="shared" si="34"/>
        <v>0</v>
      </c>
      <c r="N156" s="4">
        <v>5.0000000000000001E-3</v>
      </c>
      <c r="O156" s="3">
        <f t="shared" si="35"/>
        <v>0</v>
      </c>
      <c r="P156" s="14">
        <f t="shared" si="36"/>
        <v>0</v>
      </c>
      <c r="Q156" s="16">
        <v>0.12609999999999999</v>
      </c>
      <c r="R156" s="14">
        <f t="shared" si="37"/>
        <v>0</v>
      </c>
      <c r="S156" s="3">
        <v>0.01</v>
      </c>
      <c r="T156" s="14">
        <f t="shared" si="38"/>
        <v>0</v>
      </c>
      <c r="U156" s="14">
        <f t="shared" si="39"/>
        <v>0</v>
      </c>
      <c r="V156" s="80">
        <f t="shared" si="40"/>
        <v>0</v>
      </c>
    </row>
    <row r="157" spans="1:22" hidden="1" x14ac:dyDescent="0.25">
      <c r="A157" s="74" t="s">
        <v>24</v>
      </c>
      <c r="B157" s="37">
        <v>1512</v>
      </c>
      <c r="C157" s="3" t="s">
        <v>49</v>
      </c>
      <c r="D157" s="4" t="s">
        <v>161</v>
      </c>
      <c r="E157" s="4" t="s">
        <v>106</v>
      </c>
      <c r="F157" s="4">
        <v>151207</v>
      </c>
      <c r="G157" s="4" t="s">
        <v>168</v>
      </c>
      <c r="H157" s="4">
        <f>Tabel1[[#This Row],[Stalkode]]+Tabel1[[#This Row],[Dyrekode]]</f>
        <v>152719</v>
      </c>
      <c r="I157" s="10">
        <v>0</v>
      </c>
      <c r="J157" s="3" t="s">
        <v>131</v>
      </c>
      <c r="K157" s="3"/>
      <c r="L157" s="15">
        <v>2.99</v>
      </c>
      <c r="M157" s="3">
        <f t="shared" si="34"/>
        <v>0</v>
      </c>
      <c r="N157" s="4">
        <v>5.0000000000000001E-3</v>
      </c>
      <c r="O157" s="3">
        <f t="shared" si="35"/>
        <v>0</v>
      </c>
      <c r="P157" s="14">
        <f t="shared" si="36"/>
        <v>0</v>
      </c>
      <c r="Q157" s="16">
        <v>0.12609999999999999</v>
      </c>
      <c r="R157" s="14">
        <f t="shared" si="37"/>
        <v>0</v>
      </c>
      <c r="S157" s="3">
        <v>0.01</v>
      </c>
      <c r="T157" s="14">
        <f t="shared" si="38"/>
        <v>0</v>
      </c>
      <c r="U157" s="14">
        <f t="shared" si="39"/>
        <v>0</v>
      </c>
      <c r="V157" s="80">
        <f t="shared" si="40"/>
        <v>0</v>
      </c>
    </row>
    <row r="158" spans="1:22" hidden="1" x14ac:dyDescent="0.25">
      <c r="A158" s="74" t="s">
        <v>24</v>
      </c>
      <c r="B158" s="37">
        <v>1512</v>
      </c>
      <c r="C158" s="4" t="s">
        <v>49</v>
      </c>
      <c r="D158" s="4" t="s">
        <v>161</v>
      </c>
      <c r="E158" s="4" t="s">
        <v>210</v>
      </c>
      <c r="F158" s="4">
        <v>151208</v>
      </c>
      <c r="G158" s="4" t="s">
        <v>168</v>
      </c>
      <c r="H158" s="4">
        <f>Tabel1[[#This Row],[Stalkode]]+Tabel1[[#This Row],[Dyrekode]]</f>
        <v>152720</v>
      </c>
      <c r="I158" s="10">
        <v>0</v>
      </c>
      <c r="J158" s="3" t="s">
        <v>131</v>
      </c>
      <c r="K158" s="3"/>
      <c r="L158" s="15">
        <v>2.99</v>
      </c>
      <c r="M158" s="3">
        <f t="shared" si="34"/>
        <v>0</v>
      </c>
      <c r="N158" s="4">
        <v>5.0000000000000001E-3</v>
      </c>
      <c r="O158" s="3">
        <f t="shared" si="35"/>
        <v>0</v>
      </c>
      <c r="P158" s="14">
        <f t="shared" si="36"/>
        <v>0</v>
      </c>
      <c r="Q158" s="16">
        <v>0.12609999999999999</v>
      </c>
      <c r="R158" s="14">
        <f t="shared" si="37"/>
        <v>0</v>
      </c>
      <c r="S158" s="3">
        <v>0.01</v>
      </c>
      <c r="T158" s="14">
        <f t="shared" si="38"/>
        <v>0</v>
      </c>
      <c r="U158" s="14">
        <f t="shared" si="39"/>
        <v>0</v>
      </c>
      <c r="V158" s="80">
        <f t="shared" si="40"/>
        <v>0</v>
      </c>
    </row>
    <row r="159" spans="1:22" hidden="1" x14ac:dyDescent="0.25">
      <c r="A159" s="74" t="s">
        <v>24</v>
      </c>
      <c r="B159" s="37">
        <v>1512</v>
      </c>
      <c r="C159" s="4" t="s">
        <v>49</v>
      </c>
      <c r="D159" s="4" t="s">
        <v>161</v>
      </c>
      <c r="E159" s="4" t="s">
        <v>101</v>
      </c>
      <c r="F159" s="4">
        <v>151203</v>
      </c>
      <c r="G159" s="4" t="s">
        <v>168</v>
      </c>
      <c r="H159" s="4">
        <f>Tabel1[[#This Row],[Stalkode]]+Tabel1[[#This Row],[Dyrekode]]</f>
        <v>152715</v>
      </c>
      <c r="I159" s="10">
        <v>0</v>
      </c>
      <c r="J159" s="3" t="s">
        <v>131</v>
      </c>
      <c r="K159" s="3"/>
      <c r="L159" s="15">
        <v>2.99</v>
      </c>
      <c r="M159" s="3">
        <f t="shared" si="34"/>
        <v>0</v>
      </c>
      <c r="N159" s="4">
        <v>5.0000000000000001E-3</v>
      </c>
      <c r="O159" s="3">
        <f t="shared" si="35"/>
        <v>0</v>
      </c>
      <c r="P159" s="14">
        <f t="shared" si="36"/>
        <v>0</v>
      </c>
      <c r="Q159" s="16">
        <v>0.12609999999999999</v>
      </c>
      <c r="R159" s="14">
        <f t="shared" si="37"/>
        <v>0</v>
      </c>
      <c r="S159" s="3">
        <v>0.01</v>
      </c>
      <c r="T159" s="14">
        <f t="shared" si="38"/>
        <v>0</v>
      </c>
      <c r="U159" s="14">
        <f t="shared" si="39"/>
        <v>0</v>
      </c>
      <c r="V159" s="80">
        <f t="shared" si="40"/>
        <v>0</v>
      </c>
    </row>
    <row r="160" spans="1:22" hidden="1" x14ac:dyDescent="0.25">
      <c r="A160" s="75" t="s">
        <v>24</v>
      </c>
      <c r="B160" s="38">
        <v>1512</v>
      </c>
      <c r="C160" s="3" t="s">
        <v>49</v>
      </c>
      <c r="D160" s="4" t="s">
        <v>161</v>
      </c>
      <c r="E160" s="4" t="s">
        <v>111</v>
      </c>
      <c r="F160" s="4">
        <v>151206</v>
      </c>
      <c r="G160" s="4" t="s">
        <v>111</v>
      </c>
      <c r="H160" s="4">
        <f>Tabel1[[#This Row],[Stalkode]]+Tabel1[[#This Row],[Dyrekode]]</f>
        <v>152718</v>
      </c>
      <c r="I160" s="10">
        <v>27.54</v>
      </c>
      <c r="J160" s="5"/>
      <c r="K160" s="3" t="s">
        <v>111</v>
      </c>
      <c r="L160" s="15">
        <v>2.99</v>
      </c>
      <c r="M160" s="3">
        <f t="shared" si="34"/>
        <v>82.3446</v>
      </c>
      <c r="N160" s="4">
        <v>7.0000000000000007E-2</v>
      </c>
      <c r="O160" s="3">
        <f t="shared" si="35"/>
        <v>5.7641220000000004</v>
      </c>
      <c r="P160" s="14">
        <f t="shared" si="36"/>
        <v>9.0579060000000009</v>
      </c>
      <c r="Q160" s="16">
        <v>0.12609999999999999</v>
      </c>
      <c r="R160" s="14">
        <f t="shared" si="37"/>
        <v>10.38365406</v>
      </c>
      <c r="S160" s="3">
        <v>0.01</v>
      </c>
      <c r="T160" s="14">
        <f t="shared" si="38"/>
        <v>0.1038365406</v>
      </c>
      <c r="U160" s="14">
        <f t="shared" si="39"/>
        <v>0.16317170665714284</v>
      </c>
      <c r="V160" s="80">
        <f t="shared" si="40"/>
        <v>9.2210777066571454E-3</v>
      </c>
    </row>
    <row r="161" spans="1:22" hidden="1" x14ac:dyDescent="0.25">
      <c r="A161" s="75" t="s">
        <v>24</v>
      </c>
      <c r="B161" s="38">
        <v>1512</v>
      </c>
      <c r="C161" s="3" t="s">
        <v>49</v>
      </c>
      <c r="D161" s="4" t="s">
        <v>161</v>
      </c>
      <c r="E161" s="4" t="s">
        <v>114</v>
      </c>
      <c r="F161" s="4">
        <v>151205</v>
      </c>
      <c r="G161" s="4" t="s">
        <v>111</v>
      </c>
      <c r="H161" s="4">
        <f>Tabel1[[#This Row],[Stalkode]]+Tabel1[[#This Row],[Dyrekode]]</f>
        <v>152717</v>
      </c>
      <c r="I161" s="10">
        <v>0</v>
      </c>
      <c r="J161" s="3" t="s">
        <v>131</v>
      </c>
      <c r="K161" s="3"/>
      <c r="L161" s="15">
        <v>2.99</v>
      </c>
      <c r="M161" s="3">
        <f t="shared" si="34"/>
        <v>0</v>
      </c>
      <c r="N161" s="4">
        <v>5.0000000000000001E-3</v>
      </c>
      <c r="O161" s="3">
        <f t="shared" si="35"/>
        <v>0</v>
      </c>
      <c r="P161" s="14">
        <f t="shared" si="36"/>
        <v>0</v>
      </c>
      <c r="Q161" s="16">
        <v>0.12609999999999999</v>
      </c>
      <c r="R161" s="14">
        <f t="shared" si="37"/>
        <v>0</v>
      </c>
      <c r="S161" s="3">
        <v>0.01</v>
      </c>
      <c r="T161" s="14">
        <f t="shared" si="38"/>
        <v>0</v>
      </c>
      <c r="U161" s="14">
        <f t="shared" si="39"/>
        <v>0</v>
      </c>
      <c r="V161" s="80">
        <f t="shared" si="40"/>
        <v>0</v>
      </c>
    </row>
    <row r="162" spans="1:22" hidden="1" x14ac:dyDescent="0.25">
      <c r="A162" s="74" t="s">
        <v>24</v>
      </c>
      <c r="B162" s="37">
        <v>1520</v>
      </c>
      <c r="C162" s="4" t="s">
        <v>50</v>
      </c>
      <c r="D162" s="4" t="s">
        <v>179</v>
      </c>
      <c r="E162" s="4" t="s">
        <v>113</v>
      </c>
      <c r="F162" s="4">
        <v>152002</v>
      </c>
      <c r="G162" s="4" t="s">
        <v>168</v>
      </c>
      <c r="H162" s="4">
        <f>Tabel1[[#This Row],[Stalkode]]+Tabel1[[#This Row],[Dyrekode]]</f>
        <v>153522</v>
      </c>
      <c r="I162" s="10">
        <v>0</v>
      </c>
      <c r="J162" s="4" t="s">
        <v>131</v>
      </c>
      <c r="K162" s="4"/>
      <c r="L162" s="15">
        <v>2.99</v>
      </c>
      <c r="M162" s="3">
        <f t="shared" si="34"/>
        <v>0</v>
      </c>
      <c r="N162" s="4">
        <v>5.0000000000000001E-3</v>
      </c>
      <c r="O162" s="3">
        <f t="shared" si="35"/>
        <v>0</v>
      </c>
      <c r="P162" s="14">
        <f t="shared" si="36"/>
        <v>0</v>
      </c>
      <c r="Q162" s="16">
        <v>0.12609999999999999</v>
      </c>
      <c r="R162" s="14">
        <f t="shared" si="37"/>
        <v>0</v>
      </c>
      <c r="S162" s="3">
        <v>0.01</v>
      </c>
      <c r="T162" s="14">
        <f t="shared" si="38"/>
        <v>0</v>
      </c>
      <c r="U162" s="14">
        <f t="shared" si="39"/>
        <v>0</v>
      </c>
      <c r="V162" s="80">
        <f t="shared" si="40"/>
        <v>0</v>
      </c>
    </row>
    <row r="163" spans="1:22" hidden="1" x14ac:dyDescent="0.25">
      <c r="A163" s="74" t="s">
        <v>24</v>
      </c>
      <c r="B163" s="37">
        <v>1520</v>
      </c>
      <c r="C163" s="4" t="s">
        <v>50</v>
      </c>
      <c r="D163" s="4" t="s">
        <v>179</v>
      </c>
      <c r="E163" s="4" t="s">
        <v>110</v>
      </c>
      <c r="F163" s="4">
        <v>152003</v>
      </c>
      <c r="G163" s="4" t="s">
        <v>168</v>
      </c>
      <c r="H163" s="4">
        <f>Tabel1[[#This Row],[Stalkode]]+Tabel1[[#This Row],[Dyrekode]]</f>
        <v>153523</v>
      </c>
      <c r="I163" s="10">
        <v>0</v>
      </c>
      <c r="J163" s="4" t="s">
        <v>131</v>
      </c>
      <c r="K163" s="4"/>
      <c r="L163" s="15">
        <v>2.99</v>
      </c>
      <c r="M163" s="3">
        <f t="shared" si="34"/>
        <v>0</v>
      </c>
      <c r="N163" s="4">
        <v>5.0000000000000001E-3</v>
      </c>
      <c r="O163" s="3">
        <f t="shared" si="35"/>
        <v>0</v>
      </c>
      <c r="P163" s="14">
        <f t="shared" si="36"/>
        <v>0</v>
      </c>
      <c r="Q163" s="16">
        <v>0.12609999999999999</v>
      </c>
      <c r="R163" s="14">
        <f t="shared" si="37"/>
        <v>0</v>
      </c>
      <c r="S163" s="3">
        <v>0.01</v>
      </c>
      <c r="T163" s="14">
        <f t="shared" si="38"/>
        <v>0</v>
      </c>
      <c r="U163" s="14">
        <f t="shared" si="39"/>
        <v>0</v>
      </c>
      <c r="V163" s="80">
        <f t="shared" si="40"/>
        <v>0</v>
      </c>
    </row>
    <row r="164" spans="1:22" hidden="1" x14ac:dyDescent="0.25">
      <c r="A164" s="74" t="s">
        <v>24</v>
      </c>
      <c r="B164" s="37">
        <v>1520</v>
      </c>
      <c r="C164" s="4" t="s">
        <v>50</v>
      </c>
      <c r="D164" s="4" t="s">
        <v>179</v>
      </c>
      <c r="E164" s="4" t="s">
        <v>101</v>
      </c>
      <c r="F164" s="4">
        <v>152004</v>
      </c>
      <c r="G164" s="4" t="s">
        <v>168</v>
      </c>
      <c r="H164" s="4">
        <f>Tabel1[[#This Row],[Stalkode]]+Tabel1[[#This Row],[Dyrekode]]</f>
        <v>153524</v>
      </c>
      <c r="I164" s="10">
        <v>0</v>
      </c>
      <c r="J164" s="4" t="s">
        <v>131</v>
      </c>
      <c r="K164" s="4"/>
      <c r="L164" s="15">
        <v>2.99</v>
      </c>
      <c r="M164" s="3">
        <f t="shared" si="34"/>
        <v>0</v>
      </c>
      <c r="N164" s="4">
        <v>5.0000000000000001E-3</v>
      </c>
      <c r="O164" s="3">
        <f t="shared" si="35"/>
        <v>0</v>
      </c>
      <c r="P164" s="14">
        <f t="shared" si="36"/>
        <v>0</v>
      </c>
      <c r="Q164" s="16">
        <v>0.12609999999999999</v>
      </c>
      <c r="R164" s="14">
        <f t="shared" si="37"/>
        <v>0</v>
      </c>
      <c r="S164" s="3">
        <v>0.01</v>
      </c>
      <c r="T164" s="14">
        <f t="shared" si="38"/>
        <v>0</v>
      </c>
      <c r="U164" s="14">
        <f t="shared" si="39"/>
        <v>0</v>
      </c>
      <c r="V164" s="80">
        <f t="shared" si="40"/>
        <v>0</v>
      </c>
    </row>
    <row r="165" spans="1:22" hidden="1" x14ac:dyDescent="0.25">
      <c r="A165" s="75" t="s">
        <v>24</v>
      </c>
      <c r="B165" s="38">
        <v>1520</v>
      </c>
      <c r="C165" s="3" t="s">
        <v>50</v>
      </c>
      <c r="D165" s="4" t="s">
        <v>179</v>
      </c>
      <c r="E165" s="4" t="s">
        <v>111</v>
      </c>
      <c r="F165" s="4">
        <v>152007</v>
      </c>
      <c r="G165" s="4" t="s">
        <v>111</v>
      </c>
      <c r="H165" s="4">
        <f>Tabel1[[#This Row],[Stalkode]]+Tabel1[[#This Row],[Dyrekode]]</f>
        <v>153527</v>
      </c>
      <c r="I165" s="10">
        <v>0</v>
      </c>
      <c r="J165" s="5"/>
      <c r="K165" s="3" t="s">
        <v>111</v>
      </c>
      <c r="L165" s="15">
        <v>2.99</v>
      </c>
      <c r="M165" s="3">
        <f t="shared" si="34"/>
        <v>0</v>
      </c>
      <c r="N165" s="4">
        <v>7.0000000000000007E-2</v>
      </c>
      <c r="O165" s="3">
        <f t="shared" si="35"/>
        <v>0</v>
      </c>
      <c r="P165" s="14">
        <f t="shared" si="36"/>
        <v>0</v>
      </c>
      <c r="Q165" s="16">
        <v>0.12609999999999999</v>
      </c>
      <c r="R165" s="14">
        <f t="shared" si="37"/>
        <v>0</v>
      </c>
      <c r="S165" s="3">
        <v>0.01</v>
      </c>
      <c r="T165" s="14">
        <f t="shared" si="38"/>
        <v>0</v>
      </c>
      <c r="U165" s="14">
        <f t="shared" si="39"/>
        <v>0</v>
      </c>
      <c r="V165" s="80">
        <f t="shared" si="40"/>
        <v>0</v>
      </c>
    </row>
    <row r="166" spans="1:22" hidden="1" x14ac:dyDescent="0.25">
      <c r="A166" s="75" t="s">
        <v>24</v>
      </c>
      <c r="B166" s="38">
        <v>1520</v>
      </c>
      <c r="C166" s="3" t="s">
        <v>50</v>
      </c>
      <c r="D166" s="4" t="s">
        <v>179</v>
      </c>
      <c r="E166" s="4" t="s">
        <v>114</v>
      </c>
      <c r="F166" s="4">
        <v>152006</v>
      </c>
      <c r="G166" s="4" t="s">
        <v>111</v>
      </c>
      <c r="H166" s="4">
        <f>Tabel1[[#This Row],[Stalkode]]+Tabel1[[#This Row],[Dyrekode]]</f>
        <v>153526</v>
      </c>
      <c r="I166" s="10">
        <v>0</v>
      </c>
      <c r="J166" s="3" t="s">
        <v>131</v>
      </c>
      <c r="K166" s="3"/>
      <c r="L166" s="15">
        <v>2.99</v>
      </c>
      <c r="M166" s="3">
        <f t="shared" si="34"/>
        <v>0</v>
      </c>
      <c r="N166" s="4">
        <v>5.0000000000000001E-3</v>
      </c>
      <c r="O166" s="3">
        <f t="shared" si="35"/>
        <v>0</v>
      </c>
      <c r="P166" s="14">
        <f t="shared" si="36"/>
        <v>0</v>
      </c>
      <c r="Q166" s="16">
        <v>0.12609999999999999</v>
      </c>
      <c r="R166" s="14">
        <f t="shared" si="37"/>
        <v>0</v>
      </c>
      <c r="S166" s="3">
        <v>0.01</v>
      </c>
      <c r="T166" s="14">
        <f t="shared" si="38"/>
        <v>0</v>
      </c>
      <c r="U166" s="14">
        <f t="shared" si="39"/>
        <v>0</v>
      </c>
      <c r="V166" s="80">
        <f t="shared" si="40"/>
        <v>0</v>
      </c>
    </row>
    <row r="167" spans="1:22" hidden="1" x14ac:dyDescent="0.25">
      <c r="A167" s="75" t="s">
        <v>24</v>
      </c>
      <c r="B167" s="38">
        <v>1520</v>
      </c>
      <c r="C167" s="3" t="s">
        <v>50</v>
      </c>
      <c r="D167" s="4" t="s">
        <v>179</v>
      </c>
      <c r="E167" s="4" t="s">
        <v>115</v>
      </c>
      <c r="F167" s="4">
        <v>152005</v>
      </c>
      <c r="G167" s="4" t="s">
        <v>165</v>
      </c>
      <c r="H167" s="4">
        <f>Tabel1[[#This Row],[Stalkode]]+Tabel1[[#This Row],[Dyrekode]]</f>
        <v>153525</v>
      </c>
      <c r="I167" s="10">
        <v>0</v>
      </c>
      <c r="J167" s="3" t="s">
        <v>127</v>
      </c>
      <c r="K167" s="3"/>
      <c r="L167" s="15">
        <v>2.99</v>
      </c>
      <c r="M167" s="3">
        <f t="shared" si="34"/>
        <v>0</v>
      </c>
      <c r="N167" s="4">
        <v>5.0000000000000001E-3</v>
      </c>
      <c r="O167" s="3">
        <f t="shared" si="35"/>
        <v>0</v>
      </c>
      <c r="P167" s="14">
        <f t="shared" si="36"/>
        <v>0</v>
      </c>
      <c r="Q167" s="16">
        <v>0.12609999999999999</v>
      </c>
      <c r="R167" s="14">
        <f t="shared" si="37"/>
        <v>0</v>
      </c>
      <c r="S167" s="3">
        <v>0.01</v>
      </c>
      <c r="T167" s="14">
        <f t="shared" si="38"/>
        <v>0</v>
      </c>
      <c r="U167" s="14">
        <f t="shared" si="39"/>
        <v>0</v>
      </c>
      <c r="V167" s="80">
        <f t="shared" si="40"/>
        <v>0</v>
      </c>
    </row>
    <row r="168" spans="1:22" s="18" customFormat="1" hidden="1" x14ac:dyDescent="0.25">
      <c r="A168" s="37" t="s">
        <v>20</v>
      </c>
      <c r="B168" s="37">
        <v>2101</v>
      </c>
      <c r="C168" s="4" t="s">
        <v>211</v>
      </c>
      <c r="D168" s="4" t="s">
        <v>152</v>
      </c>
      <c r="E168" s="4" t="s">
        <v>217</v>
      </c>
      <c r="F168" s="4">
        <v>210101</v>
      </c>
      <c r="G168" s="4" t="s">
        <v>245</v>
      </c>
      <c r="H168" s="4">
        <f>Tabel1[[#This Row],[Stalkode]]+Tabel1[[#This Row],[Dyrekode]]</f>
        <v>212202</v>
      </c>
      <c r="I168" s="10">
        <v>0</v>
      </c>
      <c r="J168" s="4"/>
      <c r="K168" s="4" t="s">
        <v>111</v>
      </c>
      <c r="L168" s="15">
        <f t="shared" ref="L168:L173" si="41">88.9/100</f>
        <v>0.88900000000000001</v>
      </c>
      <c r="M168" s="4">
        <f t="shared" si="34"/>
        <v>0</v>
      </c>
      <c r="N168" s="4">
        <v>0.01</v>
      </c>
      <c r="O168" s="4">
        <f t="shared" si="35"/>
        <v>0</v>
      </c>
      <c r="P168" s="15">
        <f t="shared" si="36"/>
        <v>0</v>
      </c>
      <c r="Q168" s="103" t="s">
        <v>258</v>
      </c>
      <c r="R168" s="89"/>
      <c r="S168" s="3">
        <v>0.01</v>
      </c>
      <c r="T168" s="89"/>
      <c r="U168" s="89"/>
      <c r="V168" s="80">
        <f>(P168/1000)</f>
        <v>0</v>
      </c>
    </row>
    <row r="169" spans="1:22" s="18" customFormat="1" hidden="1" x14ac:dyDescent="0.25">
      <c r="A169" s="37" t="s">
        <v>20</v>
      </c>
      <c r="B169" s="37">
        <v>2102</v>
      </c>
      <c r="C169" s="4" t="s">
        <v>212</v>
      </c>
      <c r="D169" s="4" t="s">
        <v>152</v>
      </c>
      <c r="E169" s="4" t="s">
        <v>218</v>
      </c>
      <c r="F169" s="4">
        <v>210201</v>
      </c>
      <c r="G169" s="4" t="s">
        <v>245</v>
      </c>
      <c r="H169" s="4">
        <f>Tabel1[[#This Row],[Stalkode]]+Tabel1[[#This Row],[Dyrekode]]</f>
        <v>212303</v>
      </c>
      <c r="I169" s="10">
        <v>0</v>
      </c>
      <c r="J169" s="4"/>
      <c r="K169" s="4" t="s">
        <v>111</v>
      </c>
      <c r="L169" s="15">
        <f t="shared" si="41"/>
        <v>0.88900000000000001</v>
      </c>
      <c r="M169" s="4">
        <f t="shared" si="34"/>
        <v>0</v>
      </c>
      <c r="N169" s="4">
        <v>0.01</v>
      </c>
      <c r="O169" s="4">
        <f t="shared" si="35"/>
        <v>0</v>
      </c>
      <c r="P169" s="15">
        <f t="shared" si="36"/>
        <v>0</v>
      </c>
      <c r="Q169" s="103" t="s">
        <v>258</v>
      </c>
      <c r="R169" s="89"/>
      <c r="S169" s="3">
        <v>0.01</v>
      </c>
      <c r="T169" s="89"/>
      <c r="U169" s="89"/>
      <c r="V169" s="80">
        <f t="shared" ref="V169:V173" si="42">(P169/1000)</f>
        <v>0</v>
      </c>
    </row>
    <row r="170" spans="1:22" s="18" customFormat="1" hidden="1" x14ac:dyDescent="0.25">
      <c r="A170" s="37" t="s">
        <v>20</v>
      </c>
      <c r="B170" s="37">
        <v>2103</v>
      </c>
      <c r="C170" s="4" t="s">
        <v>213</v>
      </c>
      <c r="D170" s="4" t="s">
        <v>152</v>
      </c>
      <c r="E170" s="4" t="s">
        <v>219</v>
      </c>
      <c r="F170" s="4">
        <v>210301</v>
      </c>
      <c r="G170" s="4" t="s">
        <v>245</v>
      </c>
      <c r="H170" s="4">
        <f>Tabel1[[#This Row],[Stalkode]]+Tabel1[[#This Row],[Dyrekode]]</f>
        <v>212404</v>
      </c>
      <c r="I170" s="10">
        <v>0</v>
      </c>
      <c r="J170" s="4"/>
      <c r="K170" s="4" t="s">
        <v>111</v>
      </c>
      <c r="L170" s="15">
        <f t="shared" si="41"/>
        <v>0.88900000000000001</v>
      </c>
      <c r="M170" s="4">
        <f t="shared" si="34"/>
        <v>0</v>
      </c>
      <c r="N170" s="4">
        <v>0.01</v>
      </c>
      <c r="O170" s="4">
        <f t="shared" si="35"/>
        <v>0</v>
      </c>
      <c r="P170" s="15">
        <f t="shared" si="36"/>
        <v>0</v>
      </c>
      <c r="Q170" s="103" t="s">
        <v>258</v>
      </c>
      <c r="R170" s="89"/>
      <c r="S170" s="3">
        <v>0.01</v>
      </c>
      <c r="T170" s="89"/>
      <c r="U170" s="89"/>
      <c r="V170" s="80">
        <f t="shared" si="42"/>
        <v>0</v>
      </c>
    </row>
    <row r="171" spans="1:22" s="18" customFormat="1" hidden="1" x14ac:dyDescent="0.25">
      <c r="A171" s="37" t="s">
        <v>20</v>
      </c>
      <c r="B171" s="37">
        <v>2104</v>
      </c>
      <c r="C171" s="4" t="s">
        <v>214</v>
      </c>
      <c r="D171" s="4" t="s">
        <v>152</v>
      </c>
      <c r="E171" s="4" t="s">
        <v>220</v>
      </c>
      <c r="F171" s="4">
        <v>210401</v>
      </c>
      <c r="G171" s="4" t="s">
        <v>245</v>
      </c>
      <c r="H171" s="4">
        <f>Tabel1[[#This Row],[Stalkode]]+Tabel1[[#This Row],[Dyrekode]]</f>
        <v>212505</v>
      </c>
      <c r="I171" s="10">
        <v>0</v>
      </c>
      <c r="J171" s="4"/>
      <c r="K171" s="4" t="s">
        <v>111</v>
      </c>
      <c r="L171" s="15">
        <f t="shared" si="41"/>
        <v>0.88900000000000001</v>
      </c>
      <c r="M171" s="4">
        <f t="shared" si="34"/>
        <v>0</v>
      </c>
      <c r="N171" s="4">
        <v>0.01</v>
      </c>
      <c r="O171" s="4">
        <f t="shared" si="35"/>
        <v>0</v>
      </c>
      <c r="P171" s="15">
        <f t="shared" si="36"/>
        <v>0</v>
      </c>
      <c r="Q171" s="103" t="s">
        <v>258</v>
      </c>
      <c r="R171" s="89"/>
      <c r="S171" s="3">
        <v>0.01</v>
      </c>
      <c r="T171" s="89"/>
      <c r="U171" s="89"/>
      <c r="V171" s="80">
        <f t="shared" si="42"/>
        <v>0</v>
      </c>
    </row>
    <row r="172" spans="1:22" s="18" customFormat="1" hidden="1" x14ac:dyDescent="0.25">
      <c r="A172" s="37" t="s">
        <v>20</v>
      </c>
      <c r="B172" s="37">
        <v>2105</v>
      </c>
      <c r="C172" s="4" t="s">
        <v>215</v>
      </c>
      <c r="D172" s="4" t="s">
        <v>152</v>
      </c>
      <c r="E172" s="4" t="s">
        <v>221</v>
      </c>
      <c r="F172" s="4">
        <v>210501</v>
      </c>
      <c r="G172" s="4" t="s">
        <v>245</v>
      </c>
      <c r="H172" s="4">
        <f>Tabel1[[#This Row],[Stalkode]]+Tabel1[[#This Row],[Dyrekode]]</f>
        <v>212606</v>
      </c>
      <c r="I172" s="10">
        <v>0</v>
      </c>
      <c r="J172" s="4"/>
      <c r="K172" s="4" t="s">
        <v>111</v>
      </c>
      <c r="L172" s="15">
        <f t="shared" si="41"/>
        <v>0.88900000000000001</v>
      </c>
      <c r="M172" s="4">
        <f t="shared" si="34"/>
        <v>0</v>
      </c>
      <c r="N172" s="4">
        <v>0.01</v>
      </c>
      <c r="O172" s="4">
        <f t="shared" si="35"/>
        <v>0</v>
      </c>
      <c r="P172" s="15">
        <f t="shared" si="36"/>
        <v>0</v>
      </c>
      <c r="Q172" s="103" t="s">
        <v>258</v>
      </c>
      <c r="R172" s="89"/>
      <c r="S172" s="3">
        <v>0.01</v>
      </c>
      <c r="T172" s="89"/>
      <c r="U172" s="89"/>
      <c r="V172" s="80">
        <f t="shared" si="42"/>
        <v>0</v>
      </c>
    </row>
    <row r="173" spans="1:22" s="18" customFormat="1" hidden="1" x14ac:dyDescent="0.25">
      <c r="A173" s="37" t="s">
        <v>20</v>
      </c>
      <c r="B173" s="37">
        <v>2106</v>
      </c>
      <c r="C173" s="4" t="s">
        <v>216</v>
      </c>
      <c r="D173" s="4" t="s">
        <v>152</v>
      </c>
      <c r="E173" s="4" t="s">
        <v>222</v>
      </c>
      <c r="F173" s="4">
        <v>210601</v>
      </c>
      <c r="G173" s="4" t="s">
        <v>245</v>
      </c>
      <c r="H173" s="4">
        <f>Tabel1[[#This Row],[Stalkode]]+Tabel1[[#This Row],[Dyrekode]]</f>
        <v>212707</v>
      </c>
      <c r="I173" s="10">
        <v>0</v>
      </c>
      <c r="J173" s="4"/>
      <c r="K173" s="4" t="s">
        <v>111</v>
      </c>
      <c r="L173" s="15">
        <f t="shared" si="41"/>
        <v>0.88900000000000001</v>
      </c>
      <c r="M173" s="4">
        <f t="shared" si="34"/>
        <v>0</v>
      </c>
      <c r="N173" s="4">
        <v>0.01</v>
      </c>
      <c r="O173" s="4">
        <f t="shared" si="35"/>
        <v>0</v>
      </c>
      <c r="P173" s="15">
        <f t="shared" si="36"/>
        <v>0</v>
      </c>
      <c r="Q173" s="103" t="s">
        <v>258</v>
      </c>
      <c r="R173" s="89"/>
      <c r="S173" s="3">
        <v>0.01</v>
      </c>
      <c r="T173" s="89"/>
      <c r="U173" s="89"/>
      <c r="V173" s="80">
        <f t="shared" si="42"/>
        <v>0</v>
      </c>
    </row>
    <row r="174" spans="1:22" s="18" customFormat="1" x14ac:dyDescent="0.25">
      <c r="A174" s="74" t="s">
        <v>23</v>
      </c>
      <c r="B174" s="37">
        <v>2400</v>
      </c>
      <c r="C174" s="4" t="s">
        <v>47</v>
      </c>
      <c r="D174" s="4" t="s">
        <v>159</v>
      </c>
      <c r="E174" s="4" t="s">
        <v>100</v>
      </c>
      <c r="F174" s="4">
        <v>240003</v>
      </c>
      <c r="G174" s="4" t="s">
        <v>245</v>
      </c>
      <c r="H174" s="4">
        <f>Tabel1[[#This Row],[Stalkode]]+Tabel1[[#This Row],[Dyrekode]]</f>
        <v>242403</v>
      </c>
      <c r="I174" s="10">
        <v>0</v>
      </c>
      <c r="J174" s="4" t="s">
        <v>126</v>
      </c>
      <c r="K174" s="4"/>
      <c r="L174" s="15">
        <v>5.99</v>
      </c>
      <c r="M174" s="4">
        <f t="shared" si="34"/>
        <v>0</v>
      </c>
      <c r="N174" s="4">
        <v>0.01</v>
      </c>
      <c r="O174" s="4">
        <f t="shared" si="35"/>
        <v>0</v>
      </c>
      <c r="P174" s="15">
        <f t="shared" si="36"/>
        <v>0</v>
      </c>
      <c r="Q174" s="103" t="s">
        <v>258</v>
      </c>
      <c r="R174" s="89"/>
      <c r="S174" s="3">
        <v>0.01</v>
      </c>
      <c r="T174" s="89"/>
      <c r="U174" s="89"/>
      <c r="V174" s="80">
        <f>(P174+U174)/1000</f>
        <v>0</v>
      </c>
    </row>
    <row r="175" spans="1:22" s="18" customFormat="1" x14ac:dyDescent="0.25">
      <c r="A175" s="74" t="s">
        <v>23</v>
      </c>
      <c r="B175" s="37">
        <v>2400</v>
      </c>
      <c r="C175" s="4" t="s">
        <v>47</v>
      </c>
      <c r="D175" s="4" t="s">
        <v>159</v>
      </c>
      <c r="E175" s="4" t="s">
        <v>99</v>
      </c>
      <c r="F175" s="4">
        <v>240001</v>
      </c>
      <c r="G175" s="4" t="s">
        <v>245</v>
      </c>
      <c r="H175" s="4">
        <f>Tabel1[[#This Row],[Stalkode]]+Tabel1[[#This Row],[Dyrekode]]</f>
        <v>242401</v>
      </c>
      <c r="I175" s="10">
        <v>28565.51</v>
      </c>
      <c r="J175" s="4" t="s">
        <v>130</v>
      </c>
      <c r="K175" s="4" t="s">
        <v>111</v>
      </c>
      <c r="L175" s="15">
        <v>5.99</v>
      </c>
      <c r="M175" s="4">
        <f t="shared" si="34"/>
        <v>171107.40489999999</v>
      </c>
      <c r="N175" s="4">
        <v>5.0000000000000001E-3</v>
      </c>
      <c r="O175" s="4">
        <f t="shared" si="35"/>
        <v>855.53702450000003</v>
      </c>
      <c r="P175" s="15">
        <f t="shared" si="36"/>
        <v>1344.4153242142856</v>
      </c>
      <c r="Q175" s="103" t="s">
        <v>258</v>
      </c>
      <c r="R175" s="89"/>
      <c r="S175" s="3">
        <v>0.01</v>
      </c>
      <c r="T175" s="89"/>
      <c r="U175" s="89"/>
      <c r="V175" s="80">
        <f>(P175+U175)/1000</f>
        <v>1.3444153242142856</v>
      </c>
    </row>
    <row r="176" spans="1:22" s="18" customFormat="1" hidden="1" x14ac:dyDescent="0.25">
      <c r="A176" s="37" t="s">
        <v>20</v>
      </c>
      <c r="B176" s="37">
        <v>2401</v>
      </c>
      <c r="C176" s="4" t="s">
        <v>223</v>
      </c>
      <c r="D176" s="4" t="s">
        <v>152</v>
      </c>
      <c r="E176" s="4" t="s">
        <v>224</v>
      </c>
      <c r="F176" s="4">
        <v>240101</v>
      </c>
      <c r="G176" s="4" t="s">
        <v>245</v>
      </c>
      <c r="H176" s="4">
        <f>Tabel1[[#This Row],[Stalkode]]+Tabel1[[#This Row],[Dyrekode]]</f>
        <v>242502</v>
      </c>
      <c r="I176" s="10">
        <v>0</v>
      </c>
      <c r="J176" s="4"/>
      <c r="K176" s="4" t="s">
        <v>111</v>
      </c>
      <c r="L176" s="15">
        <f>88.9/100</f>
        <v>0.88900000000000001</v>
      </c>
      <c r="M176" s="4">
        <f t="shared" si="34"/>
        <v>0</v>
      </c>
      <c r="N176" s="4">
        <v>0.01</v>
      </c>
      <c r="O176" s="4">
        <f t="shared" si="35"/>
        <v>0</v>
      </c>
      <c r="P176" s="15">
        <f t="shared" si="36"/>
        <v>0</v>
      </c>
      <c r="Q176" s="103" t="s">
        <v>258</v>
      </c>
      <c r="R176" s="89"/>
      <c r="S176" s="3">
        <v>0.01</v>
      </c>
      <c r="T176" s="89"/>
      <c r="U176" s="89"/>
      <c r="V176" s="99">
        <f>P176+U176</f>
        <v>0</v>
      </c>
    </row>
    <row r="177" spans="1:22" s="18" customFormat="1" hidden="1" x14ac:dyDescent="0.25">
      <c r="A177" s="74" t="s">
        <v>21</v>
      </c>
      <c r="B177" s="37">
        <v>3101</v>
      </c>
      <c r="C177" s="4" t="s">
        <v>134</v>
      </c>
      <c r="D177" s="4" t="s">
        <v>148</v>
      </c>
      <c r="E177" s="4" t="s">
        <v>75</v>
      </c>
      <c r="F177" s="4">
        <v>310103</v>
      </c>
      <c r="G177" s="4" t="s">
        <v>117</v>
      </c>
      <c r="H177" s="4">
        <f>Tabel1[[#This Row],[Stalkode]]+Tabel1[[#This Row],[Dyrekode]]</f>
        <v>313204</v>
      </c>
      <c r="I177" s="10">
        <v>0</v>
      </c>
      <c r="J177" s="4" t="s">
        <v>127</v>
      </c>
      <c r="K177" s="4"/>
      <c r="L177" s="15">
        <f>80.1/100</f>
        <v>0.80099999999999993</v>
      </c>
      <c r="M177" s="4">
        <f t="shared" si="34"/>
        <v>0</v>
      </c>
      <c r="N177" s="4">
        <v>1E-3</v>
      </c>
      <c r="O177" s="4">
        <f t="shared" si="35"/>
        <v>0</v>
      </c>
      <c r="P177" s="15">
        <f t="shared" si="36"/>
        <v>0</v>
      </c>
      <c r="Q177" s="16">
        <v>0.33360000000000001</v>
      </c>
      <c r="R177" s="15">
        <f t="shared" si="37"/>
        <v>0</v>
      </c>
      <c r="S177" s="3">
        <v>0.01</v>
      </c>
      <c r="T177" s="15">
        <f t="shared" si="38"/>
        <v>0</v>
      </c>
      <c r="U177" s="15">
        <f t="shared" si="39"/>
        <v>0</v>
      </c>
      <c r="V177" s="80">
        <f t="shared" ref="V177:V186" si="43">(P177+U177)/1000</f>
        <v>0</v>
      </c>
    </row>
    <row r="178" spans="1:22" s="18" customFormat="1" hidden="1" x14ac:dyDescent="0.25">
      <c r="A178" s="74" t="s">
        <v>21</v>
      </c>
      <c r="B178" s="37">
        <v>3103</v>
      </c>
      <c r="C178" s="4" t="s">
        <v>139</v>
      </c>
      <c r="D178" s="4" t="s">
        <v>148</v>
      </c>
      <c r="E178" s="4" t="s">
        <v>69</v>
      </c>
      <c r="F178" s="4">
        <v>310302</v>
      </c>
      <c r="G178" s="4" t="s">
        <v>245</v>
      </c>
      <c r="H178" s="4">
        <f>Tabel1[[#This Row],[Stalkode]]+Tabel1[[#This Row],[Dyrekode]]</f>
        <v>313405</v>
      </c>
      <c r="I178" s="10">
        <v>0</v>
      </c>
      <c r="J178" s="4" t="s">
        <v>127</v>
      </c>
      <c r="K178" s="4"/>
      <c r="L178" s="15">
        <f>77.7/100</f>
        <v>0.77700000000000002</v>
      </c>
      <c r="M178" s="4">
        <f t="shared" si="34"/>
        <v>0</v>
      </c>
      <c r="N178" s="4">
        <v>1E-3</v>
      </c>
      <c r="O178" s="4">
        <f t="shared" si="35"/>
        <v>0</v>
      </c>
      <c r="P178" s="15">
        <f t="shared" si="36"/>
        <v>0</v>
      </c>
      <c r="Q178" s="16">
        <v>0.33360000000000001</v>
      </c>
      <c r="R178" s="15">
        <f t="shared" si="37"/>
        <v>0</v>
      </c>
      <c r="S178" s="3">
        <v>0.01</v>
      </c>
      <c r="T178" s="15">
        <f t="shared" si="38"/>
        <v>0</v>
      </c>
      <c r="U178" s="15">
        <f t="shared" si="39"/>
        <v>0</v>
      </c>
      <c r="V178" s="80">
        <f t="shared" si="43"/>
        <v>0</v>
      </c>
    </row>
    <row r="179" spans="1:22" hidden="1" x14ac:dyDescent="0.25">
      <c r="A179" s="76" t="s">
        <v>21</v>
      </c>
      <c r="B179" s="39">
        <v>3103</v>
      </c>
      <c r="C179" s="5" t="s">
        <v>139</v>
      </c>
      <c r="D179" s="5" t="s">
        <v>148</v>
      </c>
      <c r="E179" s="5" t="s">
        <v>73</v>
      </c>
      <c r="F179" s="5">
        <v>310301</v>
      </c>
      <c r="G179" s="5" t="s">
        <v>245</v>
      </c>
      <c r="H179" s="5">
        <f>Tabel1[[#This Row],[Stalkode]]+Tabel1[[#This Row],[Dyrekode]]</f>
        <v>313404</v>
      </c>
      <c r="I179" s="10">
        <v>0</v>
      </c>
      <c r="J179" s="5" t="s">
        <v>127</v>
      </c>
      <c r="K179" s="5" t="s">
        <v>111</v>
      </c>
      <c r="L179" s="15">
        <f>77.7/100</f>
        <v>0.77700000000000002</v>
      </c>
      <c r="M179" s="3">
        <f t="shared" si="34"/>
        <v>0</v>
      </c>
      <c r="N179" s="4">
        <v>1E-3</v>
      </c>
      <c r="O179" s="3">
        <f t="shared" si="35"/>
        <v>0</v>
      </c>
      <c r="P179" s="14">
        <f t="shared" si="36"/>
        <v>0</v>
      </c>
      <c r="Q179" s="16">
        <v>0.33360000000000001</v>
      </c>
      <c r="R179" s="14">
        <f t="shared" si="37"/>
        <v>0</v>
      </c>
      <c r="S179" s="3">
        <v>0.01</v>
      </c>
      <c r="T179" s="14">
        <f t="shared" si="38"/>
        <v>0</v>
      </c>
      <c r="U179" s="14">
        <f t="shared" si="39"/>
        <v>0</v>
      </c>
      <c r="V179" s="80">
        <f t="shared" si="43"/>
        <v>0</v>
      </c>
    </row>
    <row r="180" spans="1:22" s="18" customFormat="1" hidden="1" x14ac:dyDescent="0.25">
      <c r="A180" s="75" t="s">
        <v>21</v>
      </c>
      <c r="B180" s="38">
        <v>3111</v>
      </c>
      <c r="C180" s="3" t="s">
        <v>137</v>
      </c>
      <c r="D180" s="3" t="s">
        <v>148</v>
      </c>
      <c r="E180" s="4" t="s">
        <v>72</v>
      </c>
      <c r="F180" s="4">
        <v>311106</v>
      </c>
      <c r="G180" s="4" t="s">
        <v>245</v>
      </c>
      <c r="H180" s="4">
        <f>Tabel1[[#This Row],[Stalkode]]+Tabel1[[#This Row],[Dyrekode]]</f>
        <v>314217</v>
      </c>
      <c r="I180" s="10">
        <v>0</v>
      </c>
      <c r="J180" s="5"/>
      <c r="K180" s="3" t="s">
        <v>111</v>
      </c>
      <c r="L180" s="15">
        <f>67.9/100</f>
        <v>0.67900000000000005</v>
      </c>
      <c r="M180" s="3">
        <f t="shared" si="34"/>
        <v>0</v>
      </c>
      <c r="N180" s="4">
        <v>1E-3</v>
      </c>
      <c r="O180" s="3">
        <f t="shared" si="35"/>
        <v>0</v>
      </c>
      <c r="P180" s="14">
        <f t="shared" si="36"/>
        <v>0</v>
      </c>
      <c r="Q180" s="16">
        <v>0.33360000000000001</v>
      </c>
      <c r="R180" s="14">
        <f t="shared" si="37"/>
        <v>0</v>
      </c>
      <c r="S180" s="3">
        <v>0.01</v>
      </c>
      <c r="T180" s="14">
        <f t="shared" si="38"/>
        <v>0</v>
      </c>
      <c r="U180" s="14">
        <f t="shared" si="39"/>
        <v>0</v>
      </c>
      <c r="V180" s="80">
        <f t="shared" si="43"/>
        <v>0</v>
      </c>
    </row>
    <row r="181" spans="1:22" hidden="1" x14ac:dyDescent="0.25">
      <c r="A181" s="75" t="s">
        <v>21</v>
      </c>
      <c r="B181" s="38">
        <v>3105</v>
      </c>
      <c r="C181" s="3" t="s">
        <v>138</v>
      </c>
      <c r="D181" s="3" t="s">
        <v>148</v>
      </c>
      <c r="E181" s="4" t="s">
        <v>71</v>
      </c>
      <c r="F181" s="4">
        <v>310501</v>
      </c>
      <c r="G181" s="4" t="s">
        <v>245</v>
      </c>
      <c r="H181" s="4">
        <f>Tabel1[[#This Row],[Stalkode]]+Tabel1[[#This Row],[Dyrekode]]</f>
        <v>313606</v>
      </c>
      <c r="I181" s="10">
        <v>0</v>
      </c>
      <c r="J181" s="5"/>
      <c r="K181" s="3" t="s">
        <v>111</v>
      </c>
      <c r="L181" s="15">
        <f>88.9/100</f>
        <v>0.88900000000000001</v>
      </c>
      <c r="M181" s="3">
        <f t="shared" si="34"/>
        <v>0</v>
      </c>
      <c r="N181" s="4">
        <v>1E-3</v>
      </c>
      <c r="O181" s="3">
        <f t="shared" si="35"/>
        <v>0</v>
      </c>
      <c r="P181" s="14">
        <f t="shared" si="36"/>
        <v>0</v>
      </c>
      <c r="Q181" s="16">
        <v>0.33360000000000001</v>
      </c>
      <c r="R181" s="14">
        <f t="shared" si="37"/>
        <v>0</v>
      </c>
      <c r="S181" s="3">
        <v>0.01</v>
      </c>
      <c r="T181" s="14">
        <f t="shared" si="38"/>
        <v>0</v>
      </c>
      <c r="U181" s="14">
        <f t="shared" si="39"/>
        <v>0</v>
      </c>
      <c r="V181" s="80">
        <f t="shared" si="43"/>
        <v>0</v>
      </c>
    </row>
    <row r="182" spans="1:22" hidden="1" x14ac:dyDescent="0.25">
      <c r="A182" s="75" t="s">
        <v>21</v>
      </c>
      <c r="B182" s="38">
        <v>3104</v>
      </c>
      <c r="C182" s="3" t="s">
        <v>133</v>
      </c>
      <c r="D182" s="3" t="s">
        <v>148</v>
      </c>
      <c r="E182" s="4" t="s">
        <v>68</v>
      </c>
      <c r="F182" s="4">
        <v>310402</v>
      </c>
      <c r="G182" s="4" t="s">
        <v>245</v>
      </c>
      <c r="H182" s="4">
        <f>Tabel1[[#This Row],[Stalkode]]+Tabel1[[#This Row],[Dyrekode]]</f>
        <v>313506</v>
      </c>
      <c r="I182" s="10">
        <v>0</v>
      </c>
      <c r="J182" s="3" t="s">
        <v>127</v>
      </c>
      <c r="K182" s="3"/>
      <c r="L182" s="15">
        <f>67.9/100</f>
        <v>0.67900000000000005</v>
      </c>
      <c r="M182" s="3">
        <f t="shared" si="34"/>
        <v>0</v>
      </c>
      <c r="N182" s="4">
        <v>1E-3</v>
      </c>
      <c r="O182" s="3">
        <f t="shared" si="35"/>
        <v>0</v>
      </c>
      <c r="P182" s="14">
        <f t="shared" si="36"/>
        <v>0</v>
      </c>
      <c r="Q182" s="16">
        <v>0.33360000000000001</v>
      </c>
      <c r="R182" s="14">
        <f t="shared" si="37"/>
        <v>0</v>
      </c>
      <c r="S182" s="3">
        <v>0.01</v>
      </c>
      <c r="T182" s="14">
        <f t="shared" si="38"/>
        <v>0</v>
      </c>
      <c r="U182" s="14">
        <f t="shared" si="39"/>
        <v>0</v>
      </c>
      <c r="V182" s="80">
        <f t="shared" si="43"/>
        <v>0</v>
      </c>
    </row>
    <row r="183" spans="1:22" hidden="1" x14ac:dyDescent="0.25">
      <c r="A183" s="75" t="s">
        <v>21</v>
      </c>
      <c r="B183" s="38">
        <v>3101</v>
      </c>
      <c r="C183" s="3" t="s">
        <v>134</v>
      </c>
      <c r="D183" s="3" t="s">
        <v>148</v>
      </c>
      <c r="E183" s="4" t="s">
        <v>78</v>
      </c>
      <c r="F183" s="4">
        <v>310102</v>
      </c>
      <c r="G183" s="4" t="s">
        <v>117</v>
      </c>
      <c r="H183" s="4">
        <f>Tabel1[[#This Row],[Stalkode]]+Tabel1[[#This Row],[Dyrekode]]</f>
        <v>313203</v>
      </c>
      <c r="I183" s="10">
        <v>0</v>
      </c>
      <c r="J183" s="5"/>
      <c r="K183" s="3" t="s">
        <v>111</v>
      </c>
      <c r="L183" s="15">
        <f>80.1/100</f>
        <v>0.80099999999999993</v>
      </c>
      <c r="M183" s="3">
        <f t="shared" si="34"/>
        <v>0</v>
      </c>
      <c r="N183" s="4">
        <v>1E-3</v>
      </c>
      <c r="O183" s="3">
        <f t="shared" si="35"/>
        <v>0</v>
      </c>
      <c r="P183" s="14">
        <f t="shared" si="36"/>
        <v>0</v>
      </c>
      <c r="Q183" s="16">
        <v>0.33360000000000001</v>
      </c>
      <c r="R183" s="14">
        <f t="shared" si="37"/>
        <v>0</v>
      </c>
      <c r="S183" s="3">
        <v>0.01</v>
      </c>
      <c r="T183" s="14">
        <f t="shared" si="38"/>
        <v>0</v>
      </c>
      <c r="U183" s="14">
        <f t="shared" si="39"/>
        <v>0</v>
      </c>
      <c r="V183" s="80">
        <f t="shared" si="43"/>
        <v>0</v>
      </c>
    </row>
    <row r="184" spans="1:22" hidden="1" x14ac:dyDescent="0.25">
      <c r="A184" s="75" t="s">
        <v>21</v>
      </c>
      <c r="B184" s="38">
        <v>3112</v>
      </c>
      <c r="C184" s="3" t="s">
        <v>135</v>
      </c>
      <c r="D184" s="3" t="s">
        <v>148</v>
      </c>
      <c r="E184" s="4" t="s">
        <v>80</v>
      </c>
      <c r="F184" s="4">
        <v>311201</v>
      </c>
      <c r="G184" s="4" t="s">
        <v>245</v>
      </c>
      <c r="H184" s="4">
        <f>Tabel1[[#This Row],[Stalkode]]+Tabel1[[#This Row],[Dyrekode]]</f>
        <v>314313</v>
      </c>
      <c r="I184" s="10">
        <v>0</v>
      </c>
      <c r="J184" s="5"/>
      <c r="K184" s="3" t="s">
        <v>111</v>
      </c>
      <c r="L184" s="15">
        <f>88.9/100</f>
        <v>0.88900000000000001</v>
      </c>
      <c r="M184" s="3">
        <f t="shared" ref="M184:M214" si="44">I184*L184</f>
        <v>0</v>
      </c>
      <c r="N184" s="4">
        <v>1E-3</v>
      </c>
      <c r="O184" s="3">
        <f t="shared" ref="O184:O214" si="45">M184*N184</f>
        <v>0</v>
      </c>
      <c r="P184" s="14">
        <f t="shared" ref="P184:P214" si="46">O184*44/28</f>
        <v>0</v>
      </c>
      <c r="Q184" s="16">
        <v>0.33360000000000001</v>
      </c>
      <c r="R184" s="14">
        <f t="shared" ref="R184:R214" si="47">M184*Q184</f>
        <v>0</v>
      </c>
      <c r="S184" s="3">
        <v>0.01</v>
      </c>
      <c r="T184" s="14">
        <f t="shared" ref="T184:T214" si="48">R184*S184</f>
        <v>0</v>
      </c>
      <c r="U184" s="14">
        <f t="shared" ref="U184:U214" si="49">T184*44/28</f>
        <v>0</v>
      </c>
      <c r="V184" s="80">
        <f t="shared" si="43"/>
        <v>0</v>
      </c>
    </row>
    <row r="185" spans="1:22" hidden="1" x14ac:dyDescent="0.25">
      <c r="A185" s="75" t="s">
        <v>21</v>
      </c>
      <c r="B185" s="38">
        <v>3101</v>
      </c>
      <c r="C185" s="3" t="s">
        <v>134</v>
      </c>
      <c r="D185" s="3" t="s">
        <v>148</v>
      </c>
      <c r="E185" s="4" t="s">
        <v>76</v>
      </c>
      <c r="F185" s="4">
        <v>310101</v>
      </c>
      <c r="G185" s="4" t="s">
        <v>117</v>
      </c>
      <c r="H185" s="4">
        <f>Tabel1[[#This Row],[Stalkode]]+Tabel1[[#This Row],[Dyrekode]]</f>
        <v>313202</v>
      </c>
      <c r="I185" s="10">
        <v>0</v>
      </c>
      <c r="J185" s="3" t="s">
        <v>127</v>
      </c>
      <c r="K185" s="3"/>
      <c r="L185" s="15">
        <f>80.1/100</f>
        <v>0.80099999999999993</v>
      </c>
      <c r="M185" s="3">
        <f t="shared" si="44"/>
        <v>0</v>
      </c>
      <c r="N185" s="4">
        <v>1E-3</v>
      </c>
      <c r="O185" s="3">
        <f t="shared" si="45"/>
        <v>0</v>
      </c>
      <c r="P185" s="14">
        <f t="shared" si="46"/>
        <v>0</v>
      </c>
      <c r="Q185" s="16">
        <v>0.33360000000000001</v>
      </c>
      <c r="R185" s="14">
        <f t="shared" si="47"/>
        <v>0</v>
      </c>
      <c r="S185" s="3">
        <v>0.01</v>
      </c>
      <c r="T185" s="14">
        <f t="shared" si="48"/>
        <v>0</v>
      </c>
      <c r="U185" s="14">
        <f t="shared" si="49"/>
        <v>0</v>
      </c>
      <c r="V185" s="80">
        <f t="shared" si="43"/>
        <v>0</v>
      </c>
    </row>
    <row r="186" spans="1:22" hidden="1" x14ac:dyDescent="0.25">
      <c r="A186" s="75" t="s">
        <v>21</v>
      </c>
      <c r="B186" s="38">
        <v>3102</v>
      </c>
      <c r="C186" s="3" t="s">
        <v>140</v>
      </c>
      <c r="D186" s="3" t="s">
        <v>148</v>
      </c>
      <c r="E186" s="4" t="s">
        <v>74</v>
      </c>
      <c r="F186" s="4">
        <v>310202</v>
      </c>
      <c r="G186" s="4" t="s">
        <v>245</v>
      </c>
      <c r="H186" s="4">
        <f>Tabel1[[#This Row],[Stalkode]]+Tabel1[[#This Row],[Dyrekode]]</f>
        <v>313304</v>
      </c>
      <c r="I186" s="10">
        <v>0</v>
      </c>
      <c r="J186" s="3" t="s">
        <v>127</v>
      </c>
      <c r="K186" s="3"/>
      <c r="L186" s="15">
        <f>90.3/100</f>
        <v>0.90300000000000002</v>
      </c>
      <c r="M186" s="3">
        <f t="shared" si="44"/>
        <v>0</v>
      </c>
      <c r="N186" s="4">
        <v>1E-3</v>
      </c>
      <c r="O186" s="3">
        <f t="shared" si="45"/>
        <v>0</v>
      </c>
      <c r="P186" s="14">
        <f t="shared" si="46"/>
        <v>0</v>
      </c>
      <c r="Q186" s="16">
        <v>0.33360000000000001</v>
      </c>
      <c r="R186" s="14">
        <f t="shared" si="47"/>
        <v>0</v>
      </c>
      <c r="S186" s="3">
        <v>0.01</v>
      </c>
      <c r="T186" s="14">
        <f t="shared" si="48"/>
        <v>0</v>
      </c>
      <c r="U186" s="14">
        <f t="shared" si="49"/>
        <v>0</v>
      </c>
      <c r="V186" s="80">
        <f t="shared" si="43"/>
        <v>0</v>
      </c>
    </row>
    <row r="187" spans="1:22" s="18" customFormat="1" hidden="1" x14ac:dyDescent="0.25">
      <c r="A187" s="74" t="s">
        <v>21</v>
      </c>
      <c r="B187" s="37">
        <v>3106</v>
      </c>
      <c r="C187" s="4" t="s">
        <v>246</v>
      </c>
      <c r="D187" s="4" t="s">
        <v>148</v>
      </c>
      <c r="E187" s="4" t="s">
        <v>248</v>
      </c>
      <c r="F187" s="4">
        <v>310601</v>
      </c>
      <c r="G187" s="4" t="s">
        <v>117</v>
      </c>
      <c r="H187" s="4">
        <f>Tabel1[[#This Row],[Stalkode]]+Tabel1[[#This Row],[Dyrekode]]</f>
        <v>313707</v>
      </c>
      <c r="I187" s="10">
        <v>0</v>
      </c>
      <c r="J187" s="4" t="s">
        <v>128</v>
      </c>
      <c r="K187" s="4" t="s">
        <v>111</v>
      </c>
      <c r="L187" s="15">
        <f t="shared" ref="L187:L192" si="50">88.9/100</f>
        <v>0.88900000000000001</v>
      </c>
      <c r="M187" s="4">
        <f t="shared" si="44"/>
        <v>0</v>
      </c>
      <c r="N187" s="4">
        <v>1E-3</v>
      </c>
      <c r="O187" s="4">
        <f t="shared" si="45"/>
        <v>0</v>
      </c>
      <c r="P187" s="15">
        <f t="shared" si="46"/>
        <v>0</v>
      </c>
      <c r="Q187" s="16">
        <v>0.33360000000000001</v>
      </c>
      <c r="R187" s="15">
        <f t="shared" si="47"/>
        <v>0</v>
      </c>
      <c r="S187" s="3">
        <v>0.01</v>
      </c>
      <c r="T187" s="15">
        <f t="shared" si="48"/>
        <v>0</v>
      </c>
      <c r="U187" s="15">
        <f t="shared" si="49"/>
        <v>0</v>
      </c>
      <c r="V187" s="99">
        <f>(P187+U187)/1000</f>
        <v>0</v>
      </c>
    </row>
    <row r="188" spans="1:22" s="18" customFormat="1" hidden="1" x14ac:dyDescent="0.25">
      <c r="A188" s="74" t="s">
        <v>21</v>
      </c>
      <c r="B188" s="37">
        <v>3107</v>
      </c>
      <c r="C188" s="4" t="s">
        <v>247</v>
      </c>
      <c r="D188" s="4" t="s">
        <v>148</v>
      </c>
      <c r="E188" s="4" t="s">
        <v>249</v>
      </c>
      <c r="F188" s="4">
        <v>310701</v>
      </c>
      <c r="G188" s="4" t="s">
        <v>245</v>
      </c>
      <c r="H188" s="4">
        <f>Tabel1[[#This Row],[Stalkode]]+Tabel1[[#This Row],[Dyrekode]]</f>
        <v>313808</v>
      </c>
      <c r="I188" s="10">
        <v>0</v>
      </c>
      <c r="J188" s="4" t="s">
        <v>128</v>
      </c>
      <c r="K188" s="4" t="s">
        <v>111</v>
      </c>
      <c r="L188" s="15">
        <f t="shared" si="50"/>
        <v>0.88900000000000001</v>
      </c>
      <c r="M188" s="4">
        <f t="shared" si="44"/>
        <v>0</v>
      </c>
      <c r="N188" s="4">
        <v>1E-3</v>
      </c>
      <c r="O188" s="4">
        <f t="shared" si="45"/>
        <v>0</v>
      </c>
      <c r="P188" s="15">
        <f t="shared" si="46"/>
        <v>0</v>
      </c>
      <c r="Q188" s="16">
        <v>0.33360000000000001</v>
      </c>
      <c r="R188" s="15">
        <f t="shared" si="47"/>
        <v>0</v>
      </c>
      <c r="S188" s="3">
        <v>0.01</v>
      </c>
      <c r="T188" s="15">
        <f t="shared" si="48"/>
        <v>0</v>
      </c>
      <c r="U188" s="15">
        <f t="shared" si="49"/>
        <v>0</v>
      </c>
      <c r="V188" s="99">
        <f t="shared" ref="V188:V190" si="51">(P188+U188)/1000</f>
        <v>0</v>
      </c>
    </row>
    <row r="189" spans="1:22" s="18" customFormat="1" hidden="1" x14ac:dyDescent="0.25">
      <c r="A189" s="37" t="s">
        <v>238</v>
      </c>
      <c r="B189" s="37">
        <v>3201</v>
      </c>
      <c r="C189" s="4" t="s">
        <v>241</v>
      </c>
      <c r="D189" s="4" t="s">
        <v>148</v>
      </c>
      <c r="E189" s="4" t="s">
        <v>239</v>
      </c>
      <c r="F189" s="4">
        <v>320101</v>
      </c>
      <c r="G189" s="4" t="s">
        <v>245</v>
      </c>
      <c r="H189" s="4">
        <f>Tabel1[[#This Row],[Stalkode]]+Tabel1[[#This Row],[Dyrekode]]</f>
        <v>323302</v>
      </c>
      <c r="I189" s="10">
        <v>0</v>
      </c>
      <c r="J189" s="4"/>
      <c r="K189" s="4" t="s">
        <v>111</v>
      </c>
      <c r="L189" s="15">
        <f t="shared" si="50"/>
        <v>0.88900000000000001</v>
      </c>
      <c r="M189" s="4">
        <f t="shared" si="44"/>
        <v>0</v>
      </c>
      <c r="N189" s="4">
        <v>1E-3</v>
      </c>
      <c r="O189" s="4">
        <f t="shared" si="45"/>
        <v>0</v>
      </c>
      <c r="P189" s="15">
        <f t="shared" si="46"/>
        <v>0</v>
      </c>
      <c r="Q189" s="16">
        <v>0.13450000000000001</v>
      </c>
      <c r="R189" s="15">
        <f t="shared" si="47"/>
        <v>0</v>
      </c>
      <c r="S189" s="3">
        <v>0.01</v>
      </c>
      <c r="T189" s="15">
        <f t="shared" si="48"/>
        <v>0</v>
      </c>
      <c r="U189" s="15">
        <f t="shared" si="49"/>
        <v>0</v>
      </c>
      <c r="V189" s="99">
        <f t="shared" si="51"/>
        <v>0</v>
      </c>
    </row>
    <row r="190" spans="1:22" s="18" customFormat="1" hidden="1" x14ac:dyDescent="0.25">
      <c r="A190" s="37" t="s">
        <v>238</v>
      </c>
      <c r="B190" s="37">
        <v>3202</v>
      </c>
      <c r="C190" s="4" t="s">
        <v>242</v>
      </c>
      <c r="D190" s="4" t="s">
        <v>148</v>
      </c>
      <c r="E190" s="4" t="s">
        <v>239</v>
      </c>
      <c r="F190" s="4">
        <v>320201</v>
      </c>
      <c r="G190" s="4" t="s">
        <v>245</v>
      </c>
      <c r="H190" s="4">
        <f>Tabel1[[#This Row],[Stalkode]]+Tabel1[[#This Row],[Dyrekode]]</f>
        <v>323403</v>
      </c>
      <c r="I190" s="10">
        <v>0</v>
      </c>
      <c r="J190" s="4"/>
      <c r="K190" s="4" t="s">
        <v>111</v>
      </c>
      <c r="L190" s="15">
        <f t="shared" si="50"/>
        <v>0.88900000000000001</v>
      </c>
      <c r="M190" s="4">
        <f t="shared" si="44"/>
        <v>0</v>
      </c>
      <c r="N190" s="4">
        <v>1E-3</v>
      </c>
      <c r="O190" s="4">
        <f t="shared" si="45"/>
        <v>0</v>
      </c>
      <c r="P190" s="15">
        <f t="shared" si="46"/>
        <v>0</v>
      </c>
      <c r="Q190" s="16">
        <v>0.13450000000000001</v>
      </c>
      <c r="R190" s="15">
        <f t="shared" si="47"/>
        <v>0</v>
      </c>
      <c r="S190" s="3">
        <v>0.01</v>
      </c>
      <c r="T190" s="15">
        <f t="shared" si="48"/>
        <v>0</v>
      </c>
      <c r="U190" s="15">
        <f t="shared" si="49"/>
        <v>0</v>
      </c>
      <c r="V190" s="99">
        <f t="shared" si="51"/>
        <v>0</v>
      </c>
    </row>
    <row r="191" spans="1:22" s="18" customFormat="1" hidden="1" x14ac:dyDescent="0.25">
      <c r="A191" s="37" t="s">
        <v>238</v>
      </c>
      <c r="B191" s="37">
        <v>3204</v>
      </c>
      <c r="C191" s="4" t="s">
        <v>243</v>
      </c>
      <c r="D191" s="4" t="s">
        <v>148</v>
      </c>
      <c r="E191" s="4" t="s">
        <v>240</v>
      </c>
      <c r="F191" s="4">
        <v>320401</v>
      </c>
      <c r="G191" s="4" t="s">
        <v>245</v>
      </c>
      <c r="H191" s="4">
        <f>Tabel1[[#This Row],[Stalkode]]+Tabel1[[#This Row],[Dyrekode]]</f>
        <v>323605</v>
      </c>
      <c r="I191" s="10">
        <v>0</v>
      </c>
      <c r="J191" s="4"/>
      <c r="K191" s="4" t="s">
        <v>111</v>
      </c>
      <c r="L191" s="15">
        <f t="shared" si="50"/>
        <v>0.88900000000000001</v>
      </c>
      <c r="M191" s="4">
        <f t="shared" si="44"/>
        <v>0</v>
      </c>
      <c r="N191" s="4">
        <v>1E-3</v>
      </c>
      <c r="O191" s="4">
        <f t="shared" si="45"/>
        <v>0</v>
      </c>
      <c r="P191" s="15">
        <f t="shared" si="46"/>
        <v>0</v>
      </c>
      <c r="Q191" s="16">
        <v>0.13450000000000001</v>
      </c>
      <c r="R191" s="15">
        <f t="shared" si="47"/>
        <v>0</v>
      </c>
      <c r="S191" s="3">
        <v>0.01</v>
      </c>
      <c r="T191" s="15">
        <f t="shared" si="48"/>
        <v>0</v>
      </c>
      <c r="U191" s="15">
        <f t="shared" si="49"/>
        <v>0</v>
      </c>
      <c r="V191" s="99">
        <f>(P191+U191)/1000</f>
        <v>0</v>
      </c>
    </row>
    <row r="192" spans="1:22" s="18" customFormat="1" hidden="1" x14ac:dyDescent="0.25">
      <c r="A192" s="37" t="s">
        <v>238</v>
      </c>
      <c r="B192" s="37">
        <v>3205</v>
      </c>
      <c r="C192" s="4" t="s">
        <v>244</v>
      </c>
      <c r="D192" s="4" t="s">
        <v>148</v>
      </c>
      <c r="E192" s="4" t="s">
        <v>239</v>
      </c>
      <c r="F192" s="4">
        <v>320501</v>
      </c>
      <c r="G192" s="4" t="s">
        <v>245</v>
      </c>
      <c r="H192" s="4">
        <f>Tabel1[[#This Row],[Stalkode]]+Tabel1[[#This Row],[Dyrekode]]</f>
        <v>323706</v>
      </c>
      <c r="I192" s="10">
        <v>0</v>
      </c>
      <c r="J192" s="4"/>
      <c r="K192" s="4" t="s">
        <v>111</v>
      </c>
      <c r="L192" s="15">
        <f t="shared" si="50"/>
        <v>0.88900000000000001</v>
      </c>
      <c r="M192" s="4">
        <f t="shared" si="44"/>
        <v>0</v>
      </c>
      <c r="N192" s="4">
        <v>1E-3</v>
      </c>
      <c r="O192" s="4">
        <f t="shared" si="45"/>
        <v>0</v>
      </c>
      <c r="P192" s="15">
        <f t="shared" si="46"/>
        <v>0</v>
      </c>
      <c r="Q192" s="16">
        <v>0.13450000000000001</v>
      </c>
      <c r="R192" s="15">
        <f t="shared" si="47"/>
        <v>0</v>
      </c>
      <c r="S192" s="3">
        <v>0.01</v>
      </c>
      <c r="T192" s="15">
        <f t="shared" si="48"/>
        <v>0</v>
      </c>
      <c r="U192" s="15">
        <f t="shared" si="49"/>
        <v>0</v>
      </c>
      <c r="V192" s="99">
        <f>(P192+U192)/1000</f>
        <v>0</v>
      </c>
    </row>
    <row r="193" spans="1:22" hidden="1" x14ac:dyDescent="0.25">
      <c r="A193" s="75" t="s">
        <v>203</v>
      </c>
      <c r="B193" s="38">
        <v>3301</v>
      </c>
      <c r="C193" s="3" t="s">
        <v>143</v>
      </c>
      <c r="D193" s="3" t="s">
        <v>148</v>
      </c>
      <c r="E193" s="4" t="s">
        <v>59</v>
      </c>
      <c r="F193" s="4">
        <v>330101</v>
      </c>
      <c r="G193" s="4" t="s">
        <v>245</v>
      </c>
      <c r="H193" s="4">
        <f>Tabel1[[#This Row],[Stalkode]]+Tabel1[[#This Row],[Dyrekode]]</f>
        <v>333402</v>
      </c>
      <c r="I193" s="10">
        <v>0</v>
      </c>
      <c r="J193" s="5"/>
      <c r="K193" s="3" t="s">
        <v>111</v>
      </c>
      <c r="L193" s="15">
        <f>48.1/100</f>
        <v>0.48100000000000004</v>
      </c>
      <c r="M193" s="3">
        <f t="shared" si="44"/>
        <v>0</v>
      </c>
      <c r="N193" s="4">
        <v>1E-3</v>
      </c>
      <c r="O193" s="3">
        <f t="shared" si="45"/>
        <v>0</v>
      </c>
      <c r="P193" s="14">
        <f t="shared" si="46"/>
        <v>0</v>
      </c>
      <c r="Q193" s="90">
        <v>0.26850000000000002</v>
      </c>
      <c r="R193" s="89"/>
      <c r="S193" s="3">
        <v>0.01</v>
      </c>
      <c r="T193" s="89"/>
      <c r="U193" s="89"/>
      <c r="V193" s="99">
        <f>(P193+U193)/1000</f>
        <v>0</v>
      </c>
    </row>
    <row r="194" spans="1:22" hidden="1" x14ac:dyDescent="0.25">
      <c r="A194" s="75" t="s">
        <v>21</v>
      </c>
      <c r="B194" s="38">
        <v>3111</v>
      </c>
      <c r="C194" s="3" t="s">
        <v>136</v>
      </c>
      <c r="D194" s="3" t="s">
        <v>148</v>
      </c>
      <c r="E194" s="4" t="s">
        <v>77</v>
      </c>
      <c r="F194" s="4">
        <v>311105</v>
      </c>
      <c r="G194" s="4" t="s">
        <v>245</v>
      </c>
      <c r="H194" s="4">
        <f>Tabel1[[#This Row],[Stalkode]]+Tabel1[[#This Row],[Dyrekode]]</f>
        <v>314216</v>
      </c>
      <c r="I194" s="10">
        <v>0</v>
      </c>
      <c r="J194" s="3" t="s">
        <v>127</v>
      </c>
      <c r="K194" s="3"/>
      <c r="L194" s="15">
        <f>67.9/100</f>
        <v>0.67900000000000005</v>
      </c>
      <c r="M194" s="3">
        <f t="shared" si="44"/>
        <v>0</v>
      </c>
      <c r="N194" s="4">
        <v>1E-3</v>
      </c>
      <c r="O194" s="3">
        <f t="shared" si="45"/>
        <v>0</v>
      </c>
      <c r="P194" s="14">
        <f t="shared" si="46"/>
        <v>0</v>
      </c>
      <c r="Q194" s="16">
        <v>0.33360000000000001</v>
      </c>
      <c r="R194" s="14">
        <f t="shared" si="47"/>
        <v>0</v>
      </c>
      <c r="S194" s="3">
        <v>0.01</v>
      </c>
      <c r="T194" s="14">
        <f t="shared" si="48"/>
        <v>0</v>
      </c>
      <c r="U194" s="14">
        <f t="shared" si="49"/>
        <v>0</v>
      </c>
      <c r="V194" s="80">
        <f t="shared" ref="V194:V202" si="52">(P194+U194)/1000</f>
        <v>0</v>
      </c>
    </row>
    <row r="195" spans="1:22" hidden="1" x14ac:dyDescent="0.25">
      <c r="A195" s="75" t="s">
        <v>21</v>
      </c>
      <c r="B195" s="38">
        <v>3102</v>
      </c>
      <c r="C195" s="3" t="s">
        <v>140</v>
      </c>
      <c r="D195" s="3" t="s">
        <v>148</v>
      </c>
      <c r="E195" s="4" t="s">
        <v>70</v>
      </c>
      <c r="F195" s="4">
        <v>310201</v>
      </c>
      <c r="G195" s="4" t="s">
        <v>245</v>
      </c>
      <c r="H195" s="4">
        <f>Tabel1[[#This Row],[Stalkode]]+Tabel1[[#This Row],[Dyrekode]]</f>
        <v>313303</v>
      </c>
      <c r="I195" s="10">
        <v>0</v>
      </c>
      <c r="J195" s="3" t="s">
        <v>127</v>
      </c>
      <c r="K195" s="3"/>
      <c r="L195" s="15">
        <f>90.3/100</f>
        <v>0.90300000000000002</v>
      </c>
      <c r="M195" s="3">
        <f t="shared" si="44"/>
        <v>0</v>
      </c>
      <c r="N195" s="4">
        <v>1E-3</v>
      </c>
      <c r="O195" s="3">
        <f t="shared" si="45"/>
        <v>0</v>
      </c>
      <c r="P195" s="14">
        <f t="shared" si="46"/>
        <v>0</v>
      </c>
      <c r="Q195" s="16">
        <v>0.33360000000000001</v>
      </c>
      <c r="R195" s="14">
        <f t="shared" si="47"/>
        <v>0</v>
      </c>
      <c r="S195" s="3">
        <v>0.01</v>
      </c>
      <c r="T195" s="14">
        <f t="shared" si="48"/>
        <v>0</v>
      </c>
      <c r="U195" s="14">
        <f t="shared" si="49"/>
        <v>0</v>
      </c>
      <c r="V195" s="80">
        <f t="shared" si="52"/>
        <v>0</v>
      </c>
    </row>
    <row r="196" spans="1:22" hidden="1" x14ac:dyDescent="0.25">
      <c r="A196" s="75" t="s">
        <v>238</v>
      </c>
      <c r="B196" s="38">
        <v>3256</v>
      </c>
      <c r="C196" s="3" t="s">
        <v>144</v>
      </c>
      <c r="D196" s="3" t="s">
        <v>148</v>
      </c>
      <c r="E196" s="4" t="s">
        <v>124</v>
      </c>
      <c r="F196" s="4">
        <v>325601</v>
      </c>
      <c r="G196" s="4" t="s">
        <v>245</v>
      </c>
      <c r="H196" s="4">
        <f>Tabel1[[#This Row],[Stalkode]]+Tabel1[[#This Row],[Dyrekode]]</f>
        <v>328857</v>
      </c>
      <c r="I196" s="10">
        <v>0</v>
      </c>
      <c r="J196" s="5"/>
      <c r="K196" s="3" t="s">
        <v>111</v>
      </c>
      <c r="L196" s="15">
        <f>49.4/1000</f>
        <v>4.9399999999999999E-2</v>
      </c>
      <c r="M196" s="3">
        <f t="shared" si="44"/>
        <v>0</v>
      </c>
      <c r="N196" s="4">
        <v>1E-3</v>
      </c>
      <c r="O196" s="3">
        <f t="shared" si="45"/>
        <v>0</v>
      </c>
      <c r="P196" s="14">
        <f t="shared" si="46"/>
        <v>0</v>
      </c>
      <c r="Q196" s="16">
        <v>0.13450000000000001</v>
      </c>
      <c r="R196" s="14">
        <f t="shared" si="47"/>
        <v>0</v>
      </c>
      <c r="S196" s="3">
        <v>0.01</v>
      </c>
      <c r="T196" s="14">
        <f t="shared" si="48"/>
        <v>0</v>
      </c>
      <c r="U196" s="14">
        <f t="shared" si="49"/>
        <v>0</v>
      </c>
      <c r="V196" s="80">
        <f t="shared" si="52"/>
        <v>0</v>
      </c>
    </row>
    <row r="197" spans="1:22" hidden="1" x14ac:dyDescent="0.25">
      <c r="A197" s="75" t="s">
        <v>238</v>
      </c>
      <c r="B197" s="38">
        <v>3230</v>
      </c>
      <c r="C197" s="3" t="s">
        <v>145</v>
      </c>
      <c r="D197" s="3" t="s">
        <v>148</v>
      </c>
      <c r="E197" s="4" t="s">
        <v>125</v>
      </c>
      <c r="F197" s="4">
        <v>323001</v>
      </c>
      <c r="G197" s="4" t="s">
        <v>245</v>
      </c>
      <c r="H197" s="4">
        <f>Tabel1[[#This Row],[Stalkode]]+Tabel1[[#This Row],[Dyrekode]]</f>
        <v>326231</v>
      </c>
      <c r="I197" s="10">
        <v>0</v>
      </c>
      <c r="J197" s="5"/>
      <c r="K197" s="3" t="s">
        <v>111</v>
      </c>
      <c r="L197" s="15">
        <f>30.8/1000</f>
        <v>3.0800000000000001E-2</v>
      </c>
      <c r="M197" s="3">
        <f t="shared" si="44"/>
        <v>0</v>
      </c>
      <c r="N197" s="4">
        <v>1E-3</v>
      </c>
      <c r="O197" s="3">
        <f t="shared" si="45"/>
        <v>0</v>
      </c>
      <c r="P197" s="14">
        <f t="shared" si="46"/>
        <v>0</v>
      </c>
      <c r="Q197" s="16">
        <v>0.13450000000000001</v>
      </c>
      <c r="R197" s="14">
        <f t="shared" si="47"/>
        <v>0</v>
      </c>
      <c r="S197" s="3">
        <v>0.01</v>
      </c>
      <c r="T197" s="14">
        <f t="shared" si="48"/>
        <v>0</v>
      </c>
      <c r="U197" s="14">
        <f t="shared" si="49"/>
        <v>0</v>
      </c>
      <c r="V197" s="80">
        <f t="shared" si="52"/>
        <v>0</v>
      </c>
    </row>
    <row r="198" spans="1:22" hidden="1" x14ac:dyDescent="0.25">
      <c r="A198" s="75" t="s">
        <v>204</v>
      </c>
      <c r="B198" s="38">
        <v>3400</v>
      </c>
      <c r="C198" s="3" t="s">
        <v>146</v>
      </c>
      <c r="D198" s="3" t="s">
        <v>148</v>
      </c>
      <c r="E198" s="4" t="s">
        <v>60</v>
      </c>
      <c r="F198" s="4">
        <v>340001</v>
      </c>
      <c r="G198" s="4" t="s">
        <v>165</v>
      </c>
      <c r="H198" s="4">
        <f>Tabel1[[#This Row],[Stalkode]]+Tabel1[[#This Row],[Dyrekode]]</f>
        <v>343401</v>
      </c>
      <c r="I198" s="10">
        <v>0</v>
      </c>
      <c r="J198" s="5"/>
      <c r="K198" s="3" t="s">
        <v>111</v>
      </c>
      <c r="L198" s="15">
        <f>56.1/100</f>
        <v>0.56100000000000005</v>
      </c>
      <c r="M198" s="3">
        <f t="shared" si="44"/>
        <v>0</v>
      </c>
      <c r="N198" s="4">
        <v>1E-3</v>
      </c>
      <c r="O198" s="3">
        <f t="shared" si="45"/>
        <v>0</v>
      </c>
      <c r="P198" s="14">
        <f t="shared" si="46"/>
        <v>0</v>
      </c>
      <c r="Q198" s="16">
        <v>0.1152</v>
      </c>
      <c r="R198" s="14">
        <f t="shared" si="47"/>
        <v>0</v>
      </c>
      <c r="S198" s="3">
        <v>0.01</v>
      </c>
      <c r="T198" s="14">
        <f t="shared" si="48"/>
        <v>0</v>
      </c>
      <c r="U198" s="14">
        <f t="shared" si="49"/>
        <v>0</v>
      </c>
      <c r="V198" s="80">
        <f t="shared" si="52"/>
        <v>0</v>
      </c>
    </row>
    <row r="199" spans="1:22" hidden="1" x14ac:dyDescent="0.25">
      <c r="A199" s="75" t="s">
        <v>21</v>
      </c>
      <c r="B199" s="38">
        <v>3295</v>
      </c>
      <c r="C199" s="3" t="s">
        <v>58</v>
      </c>
      <c r="D199" s="3" t="s">
        <v>148</v>
      </c>
      <c r="E199" s="4" t="s">
        <v>123</v>
      </c>
      <c r="F199" s="4">
        <v>329501</v>
      </c>
      <c r="G199" s="4" t="s">
        <v>245</v>
      </c>
      <c r="H199" s="4">
        <f>Tabel1[[#This Row],[Stalkode]]+Tabel1[[#This Row],[Dyrekode]]</f>
        <v>332796</v>
      </c>
      <c r="I199" s="10">
        <v>0</v>
      </c>
      <c r="J199" s="5"/>
      <c r="K199" s="3" t="s">
        <v>111</v>
      </c>
      <c r="L199" s="15">
        <f>88.9/100</f>
        <v>0.88900000000000001</v>
      </c>
      <c r="M199" s="3">
        <f t="shared" si="44"/>
        <v>0</v>
      </c>
      <c r="N199" s="4">
        <v>1E-3</v>
      </c>
      <c r="O199" s="3">
        <f t="shared" si="45"/>
        <v>0</v>
      </c>
      <c r="P199" s="14">
        <f t="shared" si="46"/>
        <v>0</v>
      </c>
      <c r="Q199" s="16">
        <v>0.33360000000000001</v>
      </c>
      <c r="R199" s="14">
        <f t="shared" si="47"/>
        <v>0</v>
      </c>
      <c r="S199" s="3">
        <v>0.01</v>
      </c>
      <c r="T199" s="14">
        <f t="shared" si="48"/>
        <v>0</v>
      </c>
      <c r="U199" s="14">
        <f t="shared" si="49"/>
        <v>0</v>
      </c>
      <c r="V199" s="80">
        <f t="shared" si="52"/>
        <v>0</v>
      </c>
    </row>
    <row r="200" spans="1:22" hidden="1" x14ac:dyDescent="0.25">
      <c r="A200" s="75" t="s">
        <v>202</v>
      </c>
      <c r="B200" s="38">
        <v>3500</v>
      </c>
      <c r="C200" s="3" t="s">
        <v>142</v>
      </c>
      <c r="D200" s="3" t="s">
        <v>148</v>
      </c>
      <c r="E200" s="4" t="s">
        <v>57</v>
      </c>
      <c r="F200" s="4">
        <v>350001</v>
      </c>
      <c r="G200" s="4" t="s">
        <v>245</v>
      </c>
      <c r="H200" s="4">
        <f>Tabel1[[#This Row],[Stalkode]]+Tabel1[[#This Row],[Dyrekode]]</f>
        <v>353501</v>
      </c>
      <c r="I200" s="10">
        <v>0</v>
      </c>
      <c r="J200" s="5"/>
      <c r="K200" s="3" t="s">
        <v>111</v>
      </c>
      <c r="L200" s="15">
        <f>17.3/100</f>
        <v>0.17300000000000001</v>
      </c>
      <c r="M200" s="3">
        <f t="shared" si="44"/>
        <v>0</v>
      </c>
      <c r="N200" s="4">
        <v>1E-3</v>
      </c>
      <c r="O200" s="3">
        <f t="shared" si="45"/>
        <v>0</v>
      </c>
      <c r="P200" s="14">
        <f t="shared" si="46"/>
        <v>0</v>
      </c>
      <c r="Q200" s="16">
        <v>0.1152</v>
      </c>
      <c r="R200" s="14">
        <f t="shared" si="47"/>
        <v>0</v>
      </c>
      <c r="S200" s="3">
        <v>0.01</v>
      </c>
      <c r="T200" s="14">
        <f t="shared" si="48"/>
        <v>0</v>
      </c>
      <c r="U200" s="14">
        <f t="shared" si="49"/>
        <v>0</v>
      </c>
      <c r="V200" s="80">
        <f t="shared" si="52"/>
        <v>0</v>
      </c>
    </row>
    <row r="201" spans="1:22" hidden="1" x14ac:dyDescent="0.25">
      <c r="A201" s="75" t="s">
        <v>238</v>
      </c>
      <c r="B201" s="38">
        <v>3281</v>
      </c>
      <c r="C201" s="3" t="s">
        <v>141</v>
      </c>
      <c r="D201" s="3" t="s">
        <v>148</v>
      </c>
      <c r="E201" s="4" t="s">
        <v>56</v>
      </c>
      <c r="F201" s="4">
        <v>328101</v>
      </c>
      <c r="G201" s="4" t="s">
        <v>245</v>
      </c>
      <c r="H201" s="4">
        <f>Tabel1[[#This Row],[Stalkode]]+Tabel1[[#This Row],[Dyrekode]]</f>
        <v>331382</v>
      </c>
      <c r="I201" s="10">
        <v>0</v>
      </c>
      <c r="J201" s="5"/>
      <c r="K201" s="3" t="s">
        <v>111</v>
      </c>
      <c r="L201" s="15">
        <f>108/1000</f>
        <v>0.108</v>
      </c>
      <c r="M201" s="3">
        <f t="shared" si="44"/>
        <v>0</v>
      </c>
      <c r="N201" s="4">
        <v>1E-3</v>
      </c>
      <c r="O201" s="3">
        <f t="shared" si="45"/>
        <v>0</v>
      </c>
      <c r="P201" s="14">
        <f t="shared" si="46"/>
        <v>0</v>
      </c>
      <c r="Q201" s="16">
        <v>0.13450000000000001</v>
      </c>
      <c r="R201" s="14">
        <f t="shared" si="47"/>
        <v>0</v>
      </c>
      <c r="S201" s="3">
        <v>0.01</v>
      </c>
      <c r="T201" s="14">
        <f t="shared" si="48"/>
        <v>0</v>
      </c>
      <c r="U201" s="14">
        <f t="shared" si="49"/>
        <v>0</v>
      </c>
      <c r="V201" s="80">
        <f t="shared" si="52"/>
        <v>0</v>
      </c>
    </row>
    <row r="202" spans="1:22" s="18" customFormat="1" hidden="1" x14ac:dyDescent="0.25">
      <c r="A202" s="74" t="s">
        <v>238</v>
      </c>
      <c r="B202" s="37">
        <v>3245</v>
      </c>
      <c r="C202" s="4" t="s">
        <v>250</v>
      </c>
      <c r="D202" s="4" t="s">
        <v>148</v>
      </c>
      <c r="E202" s="4" t="s">
        <v>251</v>
      </c>
      <c r="F202" s="4">
        <v>324501</v>
      </c>
      <c r="G202" s="4" t="s">
        <v>245</v>
      </c>
      <c r="H202" s="4">
        <f>Tabel1[[#This Row],[Stalkode]]+Tabel1[[#This Row],[Dyrekode]]</f>
        <v>327746</v>
      </c>
      <c r="I202" s="10">
        <v>0</v>
      </c>
      <c r="J202" s="4"/>
      <c r="K202" s="4" t="s">
        <v>111</v>
      </c>
      <c r="L202" s="15">
        <f>88.9/100</f>
        <v>0.88900000000000001</v>
      </c>
      <c r="M202" s="4">
        <f t="shared" si="44"/>
        <v>0</v>
      </c>
      <c r="N202" s="4">
        <v>1E-3</v>
      </c>
      <c r="O202" s="4">
        <f t="shared" si="45"/>
        <v>0</v>
      </c>
      <c r="P202" s="15">
        <f t="shared" si="46"/>
        <v>0</v>
      </c>
      <c r="Q202" s="16">
        <v>0.13450000000000001</v>
      </c>
      <c r="R202" s="15">
        <f t="shared" si="47"/>
        <v>0</v>
      </c>
      <c r="S202" s="3">
        <v>0.01</v>
      </c>
      <c r="T202" s="15">
        <f t="shared" si="48"/>
        <v>0</v>
      </c>
      <c r="U202" s="15">
        <f t="shared" si="49"/>
        <v>0</v>
      </c>
      <c r="V202" s="80">
        <f t="shared" si="52"/>
        <v>0</v>
      </c>
    </row>
    <row r="203" spans="1:22" hidden="1" x14ac:dyDescent="0.25">
      <c r="A203" s="75" t="s">
        <v>238</v>
      </c>
      <c r="B203" s="38">
        <v>3240</v>
      </c>
      <c r="C203" s="3" t="s">
        <v>55</v>
      </c>
      <c r="D203" s="3" t="s">
        <v>148</v>
      </c>
      <c r="E203" s="4" t="s">
        <v>122</v>
      </c>
      <c r="F203" s="4">
        <v>324001</v>
      </c>
      <c r="G203" s="4" t="s">
        <v>245</v>
      </c>
      <c r="H203" s="4">
        <f>Tabel1[[#This Row],[Stalkode]]+Tabel1[[#This Row],[Dyrekode]]</f>
        <v>327241</v>
      </c>
      <c r="I203" s="10">
        <v>0</v>
      </c>
      <c r="J203" s="5"/>
      <c r="K203" s="3" t="s">
        <v>111</v>
      </c>
      <c r="L203" s="15">
        <f>62.9/1000</f>
        <v>6.2899999999999998E-2</v>
      </c>
      <c r="M203" s="3">
        <f t="shared" si="44"/>
        <v>0</v>
      </c>
      <c r="N203" s="4">
        <v>1E-3</v>
      </c>
      <c r="O203" s="3">
        <f t="shared" si="45"/>
        <v>0</v>
      </c>
      <c r="P203" s="14">
        <f t="shared" si="46"/>
        <v>0</v>
      </c>
      <c r="Q203" s="16">
        <v>0.13450000000000001</v>
      </c>
      <c r="R203" s="14">
        <f t="shared" si="47"/>
        <v>0</v>
      </c>
      <c r="S203" s="3">
        <v>0.01</v>
      </c>
      <c r="T203" s="14">
        <f t="shared" si="48"/>
        <v>0</v>
      </c>
      <c r="U203" s="14">
        <f t="shared" si="49"/>
        <v>0</v>
      </c>
      <c r="V203" s="80">
        <f>(P203+U203)/1000</f>
        <v>0</v>
      </c>
    </row>
    <row r="204" spans="1:22" hidden="1" x14ac:dyDescent="0.25">
      <c r="A204" s="75" t="s">
        <v>21</v>
      </c>
      <c r="B204" s="38">
        <v>3104</v>
      </c>
      <c r="C204" s="3" t="s">
        <v>133</v>
      </c>
      <c r="D204" s="3" t="s">
        <v>148</v>
      </c>
      <c r="E204" s="4" t="s">
        <v>79</v>
      </c>
      <c r="F204" s="4">
        <v>310403</v>
      </c>
      <c r="G204" s="4" t="s">
        <v>245</v>
      </c>
      <c r="H204" s="4">
        <f>Tabel1[[#This Row],[Stalkode]]+Tabel1[[#This Row],[Dyrekode]]</f>
        <v>313507</v>
      </c>
      <c r="I204" s="10">
        <v>0</v>
      </c>
      <c r="J204" s="3" t="s">
        <v>128</v>
      </c>
      <c r="K204" s="3"/>
      <c r="L204" s="15">
        <f>67.9/100</f>
        <v>0.67900000000000005</v>
      </c>
      <c r="M204" s="3">
        <f t="shared" si="44"/>
        <v>0</v>
      </c>
      <c r="N204" s="4">
        <v>1E-3</v>
      </c>
      <c r="O204" s="3">
        <f t="shared" si="45"/>
        <v>0</v>
      </c>
      <c r="P204" s="14">
        <f t="shared" si="46"/>
        <v>0</v>
      </c>
      <c r="Q204" s="16">
        <v>0.33360000000000001</v>
      </c>
      <c r="R204" s="14">
        <f t="shared" si="47"/>
        <v>0</v>
      </c>
      <c r="S204" s="3">
        <v>0.01</v>
      </c>
      <c r="T204" s="14">
        <f t="shared" si="48"/>
        <v>0</v>
      </c>
      <c r="U204" s="14">
        <f t="shared" si="49"/>
        <v>0</v>
      </c>
      <c r="V204" s="80">
        <f>(P204+U204)/1000</f>
        <v>0</v>
      </c>
    </row>
    <row r="205" spans="1:22" hidden="1" x14ac:dyDescent="0.25">
      <c r="A205" s="75" t="s">
        <v>238</v>
      </c>
      <c r="B205" s="38">
        <v>3232</v>
      </c>
      <c r="C205" s="3" t="s">
        <v>51</v>
      </c>
      <c r="D205" s="3" t="s">
        <v>148</v>
      </c>
      <c r="E205" s="4" t="s">
        <v>119</v>
      </c>
      <c r="F205" s="4">
        <v>323201</v>
      </c>
      <c r="G205" s="4" t="s">
        <v>245</v>
      </c>
      <c r="H205" s="4">
        <f>Tabel1[[#This Row],[Stalkode]]+Tabel1[[#This Row],[Dyrekode]]</f>
        <v>326433</v>
      </c>
      <c r="I205" s="10">
        <v>0</v>
      </c>
      <c r="J205" s="5"/>
      <c r="K205" s="3" t="s">
        <v>111</v>
      </c>
      <c r="L205" s="15">
        <f>35.9/1000</f>
        <v>3.5900000000000001E-2</v>
      </c>
      <c r="M205" s="3">
        <f t="shared" si="44"/>
        <v>0</v>
      </c>
      <c r="N205" s="4">
        <v>1E-3</v>
      </c>
      <c r="O205" s="3">
        <f t="shared" si="45"/>
        <v>0</v>
      </c>
      <c r="P205" s="14">
        <f t="shared" si="46"/>
        <v>0</v>
      </c>
      <c r="Q205" s="16">
        <v>0.13450000000000001</v>
      </c>
      <c r="R205" s="14">
        <f t="shared" si="47"/>
        <v>0</v>
      </c>
      <c r="S205" s="3">
        <v>0.01</v>
      </c>
      <c r="T205" s="14">
        <f t="shared" si="48"/>
        <v>0</v>
      </c>
      <c r="U205" s="14">
        <f t="shared" si="49"/>
        <v>0</v>
      </c>
      <c r="V205" s="80">
        <f>(P205+U205)/1000</f>
        <v>0</v>
      </c>
    </row>
    <row r="206" spans="1:22" hidden="1" x14ac:dyDescent="0.25">
      <c r="A206" s="75" t="s">
        <v>203</v>
      </c>
      <c r="B206" s="38">
        <v>3302</v>
      </c>
      <c r="C206" s="3" t="s">
        <v>54</v>
      </c>
      <c r="D206" s="3" t="s">
        <v>148</v>
      </c>
      <c r="E206" s="4" t="s">
        <v>54</v>
      </c>
      <c r="F206" s="4">
        <v>330201</v>
      </c>
      <c r="G206" s="4" t="s">
        <v>245</v>
      </c>
      <c r="H206" s="4">
        <f>Tabel1[[#This Row],[Stalkode]]+Tabel1[[#This Row],[Dyrekode]]</f>
        <v>333503</v>
      </c>
      <c r="I206" s="10">
        <v>0</v>
      </c>
      <c r="J206" s="5"/>
      <c r="K206" s="3" t="s">
        <v>111</v>
      </c>
      <c r="L206" s="15">
        <f>87.8/100</f>
        <v>0.878</v>
      </c>
      <c r="M206" s="3">
        <f t="shared" si="44"/>
        <v>0</v>
      </c>
      <c r="N206" s="4">
        <v>1E-3</v>
      </c>
      <c r="O206" s="3">
        <f t="shared" si="45"/>
        <v>0</v>
      </c>
      <c r="P206" s="14">
        <f t="shared" si="46"/>
        <v>0</v>
      </c>
      <c r="Q206" s="16">
        <v>0.26850000000000002</v>
      </c>
      <c r="R206" s="14">
        <f t="shared" si="47"/>
        <v>0</v>
      </c>
      <c r="S206" s="3">
        <v>0.01</v>
      </c>
      <c r="T206" s="14">
        <f t="shared" si="48"/>
        <v>0</v>
      </c>
      <c r="U206" s="14">
        <f t="shared" si="49"/>
        <v>0</v>
      </c>
      <c r="V206" s="80">
        <f>(P206+U206)/1000</f>
        <v>0</v>
      </c>
    </row>
    <row r="207" spans="1:22" hidden="1" x14ac:dyDescent="0.25">
      <c r="A207" s="75" t="s">
        <v>238</v>
      </c>
      <c r="B207" s="38">
        <v>3235</v>
      </c>
      <c r="C207" s="3" t="s">
        <v>52</v>
      </c>
      <c r="D207" s="3" t="s">
        <v>148</v>
      </c>
      <c r="E207" s="4" t="s">
        <v>120</v>
      </c>
      <c r="F207" s="4">
        <v>323501</v>
      </c>
      <c r="G207" s="4" t="s">
        <v>245</v>
      </c>
      <c r="H207" s="4">
        <f>Tabel1[[#This Row],[Stalkode]]+Tabel1[[#This Row],[Dyrekode]]</f>
        <v>326736</v>
      </c>
      <c r="I207" s="10">
        <v>0</v>
      </c>
      <c r="J207" s="5"/>
      <c r="K207" s="3" t="s">
        <v>111</v>
      </c>
      <c r="L207" s="15">
        <f>47.4/1000</f>
        <v>4.7399999999999998E-2</v>
      </c>
      <c r="M207" s="3">
        <f t="shared" si="44"/>
        <v>0</v>
      </c>
      <c r="N207" s="4">
        <v>1E-3</v>
      </c>
      <c r="O207" s="3">
        <f t="shared" si="45"/>
        <v>0</v>
      </c>
      <c r="P207" s="14">
        <f t="shared" si="46"/>
        <v>0</v>
      </c>
      <c r="Q207" s="16">
        <v>0.13450000000000001</v>
      </c>
      <c r="R207" s="14">
        <f t="shared" si="47"/>
        <v>0</v>
      </c>
      <c r="S207" s="3">
        <v>0.01</v>
      </c>
      <c r="T207" s="14">
        <f t="shared" si="48"/>
        <v>0</v>
      </c>
      <c r="U207" s="14">
        <f t="shared" si="49"/>
        <v>0</v>
      </c>
      <c r="V207" s="80">
        <f>(P207+U207)/1000</f>
        <v>0</v>
      </c>
    </row>
    <row r="208" spans="1:22" s="18" customFormat="1" hidden="1" x14ac:dyDescent="0.25">
      <c r="A208" s="37" t="s">
        <v>225</v>
      </c>
      <c r="B208" s="37">
        <v>4501</v>
      </c>
      <c r="C208" s="4" t="s">
        <v>226</v>
      </c>
      <c r="D208" s="4" t="s">
        <v>148</v>
      </c>
      <c r="E208" s="4" t="s">
        <v>231</v>
      </c>
      <c r="F208" s="4">
        <v>450101</v>
      </c>
      <c r="G208" s="4" t="s">
        <v>245</v>
      </c>
      <c r="H208" s="4">
        <f>Tabel1[[#This Row],[Stalkode]]+Tabel1[[#This Row],[Dyrekode]]</f>
        <v>454602</v>
      </c>
      <c r="I208" s="10">
        <v>0</v>
      </c>
      <c r="J208" s="4"/>
      <c r="K208" s="4" t="s">
        <v>111</v>
      </c>
      <c r="L208" s="15">
        <f t="shared" ref="L208:L214" si="53">88.9/100</f>
        <v>0.88900000000000001</v>
      </c>
      <c r="M208" s="4">
        <f t="shared" si="44"/>
        <v>0</v>
      </c>
      <c r="N208" s="4">
        <v>1E-3</v>
      </c>
      <c r="O208" s="4">
        <f t="shared" si="45"/>
        <v>0</v>
      </c>
      <c r="P208" s="15">
        <f t="shared" si="46"/>
        <v>0</v>
      </c>
      <c r="Q208" s="16">
        <v>0.1152</v>
      </c>
      <c r="R208" s="89"/>
      <c r="S208" s="3">
        <v>0.01</v>
      </c>
      <c r="T208" s="89"/>
      <c r="U208" s="89"/>
      <c r="V208" s="80">
        <f>(P208)/1000</f>
        <v>0</v>
      </c>
    </row>
    <row r="209" spans="1:22" s="18" customFormat="1" hidden="1" x14ac:dyDescent="0.25">
      <c r="A209" s="37" t="s">
        <v>225</v>
      </c>
      <c r="B209" s="37">
        <v>4701</v>
      </c>
      <c r="C209" s="4" t="s">
        <v>227</v>
      </c>
      <c r="D209" s="4" t="s">
        <v>148</v>
      </c>
      <c r="E209" s="4" t="s">
        <v>232</v>
      </c>
      <c r="F209" s="4">
        <v>470101</v>
      </c>
      <c r="G209" s="4" t="s">
        <v>245</v>
      </c>
      <c r="H209" s="4">
        <f>Tabel1[[#This Row],[Stalkode]]+Tabel1[[#This Row],[Dyrekode]]</f>
        <v>474802</v>
      </c>
      <c r="I209" s="10">
        <v>0</v>
      </c>
      <c r="J209" s="4"/>
      <c r="K209" s="4" t="s">
        <v>111</v>
      </c>
      <c r="L209" s="15">
        <f t="shared" si="53"/>
        <v>0.88900000000000001</v>
      </c>
      <c r="M209" s="4">
        <f t="shared" si="44"/>
        <v>0</v>
      </c>
      <c r="N209" s="4">
        <v>0.01</v>
      </c>
      <c r="O209" s="4">
        <f t="shared" si="45"/>
        <v>0</v>
      </c>
      <c r="P209" s="15">
        <f t="shared" si="46"/>
        <v>0</v>
      </c>
      <c r="Q209" s="16">
        <v>0.1152</v>
      </c>
      <c r="R209" s="89"/>
      <c r="S209" s="3">
        <v>0.01</v>
      </c>
      <c r="T209" s="89"/>
      <c r="U209" s="89"/>
      <c r="V209" s="80">
        <f>(P209)/1000</f>
        <v>0</v>
      </c>
    </row>
    <row r="210" spans="1:22" s="18" customFormat="1" hidden="1" x14ac:dyDescent="0.25">
      <c r="A210" s="37" t="s">
        <v>225</v>
      </c>
      <c r="B210" s="37">
        <v>4703</v>
      </c>
      <c r="C210" s="4" t="s">
        <v>228</v>
      </c>
      <c r="D210" s="4" t="s">
        <v>148</v>
      </c>
      <c r="E210" s="4" t="s">
        <v>233</v>
      </c>
      <c r="F210" s="4">
        <v>470301</v>
      </c>
      <c r="G210" s="4" t="s">
        <v>245</v>
      </c>
      <c r="H210" s="4">
        <f>Tabel1[[#This Row],[Stalkode]]+Tabel1[[#This Row],[Dyrekode]]</f>
        <v>475004</v>
      </c>
      <c r="I210" s="10">
        <v>0</v>
      </c>
      <c r="J210" s="4"/>
      <c r="K210" s="4" t="s">
        <v>111</v>
      </c>
      <c r="L210" s="15">
        <f t="shared" si="53"/>
        <v>0.88900000000000001</v>
      </c>
      <c r="M210" s="4">
        <f t="shared" si="44"/>
        <v>0</v>
      </c>
      <c r="N210" s="4">
        <v>0.01</v>
      </c>
      <c r="O210" s="4">
        <f t="shared" si="45"/>
        <v>0</v>
      </c>
      <c r="P210" s="15">
        <f t="shared" si="46"/>
        <v>0</v>
      </c>
      <c r="Q210" s="16">
        <v>0.1152</v>
      </c>
      <c r="R210" s="89"/>
      <c r="S210" s="3">
        <v>0.01</v>
      </c>
      <c r="T210" s="89"/>
      <c r="U210" s="89"/>
      <c r="V210" s="80">
        <f>(P210)/1000</f>
        <v>0</v>
      </c>
    </row>
    <row r="211" spans="1:22" s="18" customFormat="1" hidden="1" x14ac:dyDescent="0.25">
      <c r="A211" s="37" t="s">
        <v>225</v>
      </c>
      <c r="B211" s="37">
        <v>4705</v>
      </c>
      <c r="C211" s="4" t="s">
        <v>229</v>
      </c>
      <c r="D211" s="4" t="s">
        <v>148</v>
      </c>
      <c r="E211" s="4" t="s">
        <v>234</v>
      </c>
      <c r="F211" s="4">
        <v>470501</v>
      </c>
      <c r="G211" s="4" t="s">
        <v>245</v>
      </c>
      <c r="H211" s="4">
        <f>Tabel1[[#This Row],[Stalkode]]+Tabel1[[#This Row],[Dyrekode]]</f>
        <v>475206</v>
      </c>
      <c r="I211" s="10">
        <v>0</v>
      </c>
      <c r="J211" s="4"/>
      <c r="K211" s="4" t="s">
        <v>111</v>
      </c>
      <c r="L211" s="15">
        <f t="shared" si="53"/>
        <v>0.88900000000000001</v>
      </c>
      <c r="M211" s="4">
        <f t="shared" si="44"/>
        <v>0</v>
      </c>
      <c r="N211" s="4">
        <v>0.01</v>
      </c>
      <c r="O211" s="4">
        <f t="shared" si="45"/>
        <v>0</v>
      </c>
      <c r="P211" s="15">
        <f t="shared" si="46"/>
        <v>0</v>
      </c>
      <c r="Q211" s="16">
        <v>0.1152</v>
      </c>
      <c r="R211" s="89"/>
      <c r="S211" s="3">
        <v>0.01</v>
      </c>
      <c r="T211" s="89"/>
      <c r="U211" s="89"/>
      <c r="V211" s="80">
        <f>(P211)/1000</f>
        <v>0</v>
      </c>
    </row>
    <row r="212" spans="1:22" s="18" customFormat="1" hidden="1" x14ac:dyDescent="0.25">
      <c r="A212" s="37" t="s">
        <v>225</v>
      </c>
      <c r="B212" s="37">
        <v>4706</v>
      </c>
      <c r="C212" s="4" t="s">
        <v>230</v>
      </c>
      <c r="D212" s="4" t="s">
        <v>148</v>
      </c>
      <c r="E212" s="4" t="s">
        <v>235</v>
      </c>
      <c r="F212" s="4">
        <v>470601</v>
      </c>
      <c r="G212" s="4" t="s">
        <v>245</v>
      </c>
      <c r="H212" s="4">
        <f>Tabel1[[#This Row],[Stalkode]]+Tabel1[[#This Row],[Dyrekode]]</f>
        <v>475307</v>
      </c>
      <c r="I212" s="10">
        <v>0</v>
      </c>
      <c r="J212" s="4"/>
      <c r="K212" s="4" t="s">
        <v>111</v>
      </c>
      <c r="L212" s="15">
        <f t="shared" si="53"/>
        <v>0.88900000000000001</v>
      </c>
      <c r="M212" s="4">
        <f t="shared" si="44"/>
        <v>0</v>
      </c>
      <c r="N212" s="4">
        <v>0.01</v>
      </c>
      <c r="O212" s="4">
        <f t="shared" si="45"/>
        <v>0</v>
      </c>
      <c r="P212" s="15">
        <f t="shared" si="46"/>
        <v>0</v>
      </c>
      <c r="Q212" s="16">
        <v>0.1152</v>
      </c>
      <c r="R212" s="89"/>
      <c r="S212" s="3">
        <v>0.01</v>
      </c>
      <c r="T212" s="89"/>
      <c r="U212" s="89"/>
      <c r="V212" s="80">
        <f>(P212)/1000</f>
        <v>0</v>
      </c>
    </row>
    <row r="213" spans="1:22" s="18" customFormat="1" hidden="1" x14ac:dyDescent="0.25">
      <c r="A213" s="37" t="s">
        <v>236</v>
      </c>
      <c r="B213" s="37">
        <v>9923</v>
      </c>
      <c r="C213" s="4" t="s">
        <v>48</v>
      </c>
      <c r="D213" s="4" t="s">
        <v>159</v>
      </c>
      <c r="E213" s="4" t="s">
        <v>237</v>
      </c>
      <c r="F213" s="4">
        <v>992301</v>
      </c>
      <c r="G213" s="4" t="s">
        <v>245</v>
      </c>
      <c r="H213" s="4">
        <f>Tabel1[[#This Row],[Stalkode]]+Tabel1[[#This Row],[Dyrekode]]</f>
        <v>1002224</v>
      </c>
      <c r="I213" s="10">
        <v>0</v>
      </c>
      <c r="J213" s="4" t="s">
        <v>126</v>
      </c>
      <c r="K213" s="4"/>
      <c r="L213" s="15">
        <f t="shared" si="53"/>
        <v>0.88900000000000001</v>
      </c>
      <c r="M213" s="4">
        <f t="shared" si="44"/>
        <v>0</v>
      </c>
      <c r="N213" s="4">
        <v>0.01</v>
      </c>
      <c r="O213" s="4">
        <f t="shared" si="45"/>
        <v>0</v>
      </c>
      <c r="P213" s="15">
        <f t="shared" si="46"/>
        <v>0</v>
      </c>
      <c r="Q213" s="103" t="s">
        <v>258</v>
      </c>
      <c r="R213" s="89"/>
      <c r="S213" s="3">
        <v>0.01</v>
      </c>
      <c r="T213" s="89"/>
      <c r="U213" s="89"/>
      <c r="V213" s="99">
        <f t="shared" ref="V213" si="54">P213+U213</f>
        <v>0</v>
      </c>
    </row>
    <row r="214" spans="1:22" hidden="1" x14ac:dyDescent="0.25">
      <c r="A214" s="75" t="s">
        <v>238</v>
      </c>
      <c r="B214" s="38">
        <v>3290</v>
      </c>
      <c r="C214" s="3" t="s">
        <v>53</v>
      </c>
      <c r="D214" s="3" t="s">
        <v>148</v>
      </c>
      <c r="E214" s="4" t="s">
        <v>121</v>
      </c>
      <c r="F214" s="4">
        <v>329001</v>
      </c>
      <c r="G214" s="4" t="s">
        <v>245</v>
      </c>
      <c r="H214" s="4">
        <f>Tabel1[[#This Row],[Stalkode]]+Tabel1[[#This Row],[Dyrekode]]</f>
        <v>332291</v>
      </c>
      <c r="I214" s="10">
        <v>0</v>
      </c>
      <c r="J214" s="5"/>
      <c r="K214" s="3" t="s">
        <v>111</v>
      </c>
      <c r="L214" s="15">
        <f t="shared" si="53"/>
        <v>0.88900000000000001</v>
      </c>
      <c r="M214" s="3">
        <f t="shared" si="44"/>
        <v>0</v>
      </c>
      <c r="N214" s="4">
        <v>1E-3</v>
      </c>
      <c r="O214" s="3">
        <f t="shared" si="45"/>
        <v>0</v>
      </c>
      <c r="P214" s="14">
        <f t="shared" si="46"/>
        <v>0</v>
      </c>
      <c r="Q214" s="16">
        <v>0.13450000000000001</v>
      </c>
      <c r="R214" s="14">
        <f t="shared" si="47"/>
        <v>0</v>
      </c>
      <c r="S214" s="3">
        <v>0.01</v>
      </c>
      <c r="T214" s="14">
        <f t="shared" si="48"/>
        <v>0</v>
      </c>
      <c r="U214" s="14">
        <f t="shared" si="49"/>
        <v>0</v>
      </c>
      <c r="V214" s="80">
        <f>(P214+U214)/1000</f>
        <v>0</v>
      </c>
    </row>
    <row r="215" spans="1:22" ht="33" customHeight="1" x14ac:dyDescent="0.25">
      <c r="A215" s="61" t="s">
        <v>177</v>
      </c>
      <c r="B215" s="77"/>
      <c r="C215" s="61"/>
      <c r="D215" s="61"/>
      <c r="E215" s="61"/>
      <c r="F215" s="61"/>
      <c r="G215" s="61"/>
      <c r="H215" s="61"/>
      <c r="I215" s="62"/>
      <c r="J215" s="61"/>
      <c r="K215" s="61"/>
      <c r="L215" s="63"/>
      <c r="M215" s="64"/>
      <c r="N215" s="61"/>
      <c r="O215" s="64"/>
      <c r="P215" s="65"/>
      <c r="Q215" s="66"/>
      <c r="R215" s="65"/>
      <c r="S215" s="61"/>
      <c r="T215" s="65"/>
      <c r="U215" s="65"/>
      <c r="V215" s="12">
        <f>SUBTOTAL(109,Tabel1[Total udledning af N2O 2018 (ton)])</f>
        <v>1.3444153242142856</v>
      </c>
    </row>
    <row r="216" spans="1:22" s="22" customFormat="1" ht="90" x14ac:dyDescent="0.25">
      <c r="A216" s="21" t="s">
        <v>149</v>
      </c>
      <c r="B216" s="21"/>
      <c r="E216" s="59" t="s">
        <v>150</v>
      </c>
      <c r="F216" s="59"/>
      <c r="G216" s="59"/>
      <c r="H216" s="59"/>
      <c r="I216" s="60"/>
      <c r="J216" s="26"/>
      <c r="K216" s="26"/>
      <c r="L216" s="87" t="s">
        <v>186</v>
      </c>
      <c r="M216" s="27"/>
      <c r="N216" s="86" t="s">
        <v>199</v>
      </c>
      <c r="O216" s="27"/>
      <c r="P216" s="28"/>
      <c r="Q216" s="85" t="s">
        <v>198</v>
      </c>
      <c r="R216" s="28"/>
      <c r="S216" s="86" t="s">
        <v>147</v>
      </c>
      <c r="T216" s="28"/>
      <c r="U216" s="23"/>
      <c r="V216" s="23"/>
    </row>
    <row r="217" spans="1:22" x14ac:dyDescent="0.25">
      <c r="A217" s="7"/>
      <c r="B217" s="7"/>
      <c r="E217" s="18"/>
      <c r="F217" s="18"/>
      <c r="G217" s="18"/>
      <c r="H217" s="18"/>
      <c r="I217" s="29"/>
      <c r="J217" s="18"/>
      <c r="K217" s="18"/>
      <c r="L217" s="30"/>
      <c r="M217" s="24"/>
      <c r="N217" s="31"/>
      <c r="O217" s="24"/>
      <c r="P217" s="25"/>
      <c r="Q217" s="35"/>
      <c r="R217" s="25"/>
      <c r="S217" s="31"/>
      <c r="T217" s="25"/>
      <c r="U217" s="13"/>
      <c r="V217" s="13"/>
    </row>
    <row r="224" spans="1:22" x14ac:dyDescent="0.25">
      <c r="C224" s="18"/>
    </row>
  </sheetData>
  <sortState xmlns:xlrd2="http://schemas.microsoft.com/office/spreadsheetml/2017/richdata2" ref="A7:V144">
    <sortCondition ref="A7:A144"/>
    <sortCondition ref="C7:C144"/>
    <sortCondition ref="E7:E144"/>
  </sortState>
  <mergeCells count="3">
    <mergeCell ref="L5:P5"/>
    <mergeCell ref="Q5:U5"/>
    <mergeCell ref="A5:G5"/>
  </mergeCells>
  <phoneticPr fontId="12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061-2972-4F5C-8072-5265471A7CB1}">
  <dimension ref="A1:J18"/>
  <sheetViews>
    <sheetView workbookViewId="0">
      <selection activeCell="E29" sqref="E29"/>
    </sheetView>
  </sheetViews>
  <sheetFormatPr defaultRowHeight="15" x14ac:dyDescent="0.25"/>
  <cols>
    <col min="1" max="1" width="20.28515625" bestFit="1" customWidth="1"/>
    <col min="2" max="2" width="27.28515625" bestFit="1" customWidth="1"/>
    <col min="3" max="3" width="16.7109375" customWidth="1"/>
    <col min="4" max="4" width="23" bestFit="1" customWidth="1"/>
    <col min="5" max="5" width="21.85546875" bestFit="1" customWidth="1"/>
    <col min="6" max="9" width="23.7109375" customWidth="1"/>
    <col min="10" max="10" width="20" style="81" customWidth="1"/>
  </cols>
  <sheetData>
    <row r="1" spans="1:10" s="100" customFormat="1" ht="21" x14ac:dyDescent="0.35">
      <c r="A1" s="100" t="s">
        <v>187</v>
      </c>
    </row>
    <row r="3" spans="1:10" x14ac:dyDescent="0.25">
      <c r="A3" s="111"/>
      <c r="B3" t="s">
        <v>265</v>
      </c>
    </row>
    <row r="4" spans="1:10" ht="15.75" thickBot="1" x14ac:dyDescent="0.3"/>
    <row r="5" spans="1:10" ht="45" x14ac:dyDescent="0.25">
      <c r="A5" s="106" t="s">
        <v>188</v>
      </c>
      <c r="B5" s="107" t="s">
        <v>189</v>
      </c>
      <c r="C5" s="104" t="s">
        <v>253</v>
      </c>
      <c r="D5" s="104" t="s">
        <v>254</v>
      </c>
      <c r="E5" s="104" t="s">
        <v>255</v>
      </c>
      <c r="F5" s="105" t="s">
        <v>252</v>
      </c>
      <c r="G5" s="105" t="s">
        <v>256</v>
      </c>
      <c r="H5" s="105" t="s">
        <v>257</v>
      </c>
      <c r="I5" s="105" t="s">
        <v>259</v>
      </c>
      <c r="J5" s="105" t="s">
        <v>263</v>
      </c>
    </row>
    <row r="6" spans="1:10" x14ac:dyDescent="0.25">
      <c r="A6" s="108" t="s">
        <v>190</v>
      </c>
      <c r="B6" s="109">
        <v>1.7931208375733299E-2</v>
      </c>
      <c r="C6" s="110">
        <v>7.8058257932300199</v>
      </c>
      <c r="D6" s="108">
        <f>Tabel3[[#This Row],[Nox (som NO2) kilotons ]]*(14/46)</f>
        <v>5.4573242882666566E-3</v>
      </c>
      <c r="E6" s="108">
        <f>Tabel3[[#This Row],[NH3 kilotons DK]]*(14/17)</f>
        <v>6.4283271238364863</v>
      </c>
      <c r="F6" s="108">
        <f>Tabel3[[#This Row],[NO2-N kilotons *DK]]+Tabel3[[#This Row],[NH3-N kilotons DK]]*1000000</f>
        <v>6428327.1292938106</v>
      </c>
      <c r="G6" s="108">
        <v>154.66999999999999</v>
      </c>
      <c r="H6" s="108">
        <v>575423</v>
      </c>
      <c r="I6" s="108">
        <f>Tabel3[[#This Row],[kg. N ex dyr pr. år  (gnsn)]]*H6</f>
        <v>89000675.409999996</v>
      </c>
      <c r="J6" s="112">
        <f>Tabel3[[#This Row],[Total N- fordampning fordel på dyretyper kg DK]]/Tabel3[[#This Row],[NY total N- udledning for dyr af typen i DK ]]</f>
        <v>7.222784658296573E-2</v>
      </c>
    </row>
    <row r="7" spans="1:10" x14ac:dyDescent="0.25">
      <c r="A7" s="108" t="s">
        <v>158</v>
      </c>
      <c r="B7" s="109">
        <v>8.3522089777887207E-2</v>
      </c>
      <c r="C7" s="110">
        <v>3.2247311878085299</v>
      </c>
      <c r="D7" s="108">
        <f>Tabel3[[#This Row],[Nox (som NO2) kilotons ]]*(14/46)</f>
        <v>2.5419766454139587E-2</v>
      </c>
      <c r="E7" s="108">
        <f>Tabel3[[#This Row],[NH3 kilotons DK]]*(14/17)</f>
        <v>2.6556609781952596</v>
      </c>
      <c r="F7" s="108">
        <f>Tabel3[[#This Row],[NO2-N kilotons *DK]]+Tabel3[[#This Row],[NH3-N kilotons DK]]*1000000</f>
        <v>2655661.0036150264</v>
      </c>
      <c r="G7" s="108">
        <v>42.33</v>
      </c>
      <c r="H7" s="108">
        <v>644562</v>
      </c>
      <c r="I7" s="108">
        <f>Tabel3[[#This Row],[kg. N ex dyr pr. år  (gnsn)]]*H7</f>
        <v>27284309.459999997</v>
      </c>
      <c r="J7" s="112">
        <f>Tabel3[[#This Row],[Total N- fordampning fordel på dyretyper kg DK]]/Tabel3[[#This Row],[NY total N- udledning for dyr af typen i DK ]]</f>
        <v>9.7332901443166184E-2</v>
      </c>
    </row>
    <row r="8" spans="1:10" x14ac:dyDescent="0.25">
      <c r="A8" s="108" t="s">
        <v>17</v>
      </c>
      <c r="B8" s="109">
        <v>1.2569040000000001E-3</v>
      </c>
      <c r="C8" s="110">
        <v>8.1267538086105706E-2</v>
      </c>
      <c r="D8" s="108">
        <f>Tabel3[[#This Row],[Nox (som NO2) kilotons ]]*(14/46)</f>
        <v>3.8253600000000005E-4</v>
      </c>
      <c r="E8" s="108">
        <f>Tabel3[[#This Row],[NH3 kilotons DK]]*(14/17)</f>
        <v>6.6926207835616466E-2</v>
      </c>
      <c r="F8" s="108">
        <f>Tabel3[[#This Row],[NO2-N kilotons *DK]]+Tabel3[[#This Row],[NH3-N kilotons DK]]*1000000</f>
        <v>66926.208218152475</v>
      </c>
      <c r="G8" s="108">
        <v>6.64</v>
      </c>
      <c r="H8" s="108">
        <v>143797</v>
      </c>
      <c r="I8" s="108">
        <f>Tabel3[[#This Row],[kg. N ex dyr pr. år  (gnsn)]]*H8</f>
        <v>954812.08</v>
      </c>
      <c r="J8" s="112">
        <f>Tabel3[[#This Row],[Total N- fordampning fordel på dyretyper kg DK]]/Tabel3[[#This Row],[NY total N- udledning for dyr af typen i DK ]]</f>
        <v>7.0093591838670991E-2</v>
      </c>
    </row>
    <row r="9" spans="1:10" x14ac:dyDescent="0.25">
      <c r="A9" s="108" t="s">
        <v>24</v>
      </c>
      <c r="B9" s="109">
        <v>4.8634083231656099E-2</v>
      </c>
      <c r="C9" s="110">
        <v>15.015402449562799</v>
      </c>
      <c r="D9" s="108">
        <f>Tabel3[[#This Row],[Nox (som NO2) kilotons ]]*(14/46)</f>
        <v>1.480167750528664E-2</v>
      </c>
      <c r="E9" s="108">
        <f>Tabel3[[#This Row],[NH3 kilotons DK]]*(14/17)</f>
        <v>12.365625546698775</v>
      </c>
      <c r="F9" s="108">
        <f>Tabel3[[#This Row],[NO2-N kilotons *DK]]+Tabel3[[#This Row],[NH3-N kilotons DK]]*1000000</f>
        <v>12365625.561500452</v>
      </c>
      <c r="G9" s="108">
        <v>7.67</v>
      </c>
      <c r="H9" s="108">
        <v>12781247</v>
      </c>
      <c r="I9" s="108">
        <f>Tabel3[[#This Row],[kg. N ex dyr pr. år  (gnsn)]]*H9</f>
        <v>98032164.489999995</v>
      </c>
      <c r="J9" s="112">
        <f>Tabel3[[#This Row],[Total N- fordampning fordel på dyretyper kg DK]]/Tabel3[[#This Row],[NY total N- udledning for dyr af typen i DK ]]</f>
        <v>0.12613845288259282</v>
      </c>
    </row>
    <row r="10" spans="1:10" x14ac:dyDescent="0.25">
      <c r="A10" s="108" t="s">
        <v>191</v>
      </c>
      <c r="B10" s="109">
        <v>7.9081666666666706E-5</v>
      </c>
      <c r="C10" s="110">
        <v>1.0226590357045E-2</v>
      </c>
      <c r="D10" s="108">
        <f>Tabel3[[#This Row],[Nox (som NO2) kilotons ]]*(14/46)</f>
        <v>2.4068333333333348E-5</v>
      </c>
      <c r="E10" s="108">
        <f>Tabel3[[#This Row],[NH3 kilotons DK]]*(14/17)</f>
        <v>8.4218979410958829E-3</v>
      </c>
      <c r="F10" s="108">
        <f>Tabel3[[#This Row],[NO2-N kilotons *DK]]+Tabel3[[#This Row],[NH3-N kilotons DK]]*1000000</f>
        <v>8421.8979651642167</v>
      </c>
      <c r="G10" s="108">
        <v>16.579999999999998</v>
      </c>
      <c r="H10" s="108" t="s">
        <v>258</v>
      </c>
      <c r="I10" s="108"/>
      <c r="J10" s="112" t="s">
        <v>258</v>
      </c>
    </row>
    <row r="11" spans="1:10" x14ac:dyDescent="0.25">
      <c r="A11" s="108" t="s">
        <v>19</v>
      </c>
      <c r="B11" s="109">
        <v>3.5151666666666699E-2</v>
      </c>
      <c r="C11" s="110">
        <v>0.75992709375</v>
      </c>
      <c r="D11" s="108">
        <f>Tabel3[[#This Row],[Nox (som NO2) kilotons ]]*(14/46)</f>
        <v>1.0698333333333344E-2</v>
      </c>
      <c r="E11" s="108">
        <f>Tabel3[[#This Row],[NH3 kilotons DK]]*(14/17)</f>
        <v>0.62582231249999998</v>
      </c>
      <c r="F11" s="108">
        <f>Tabel3[[#This Row],[NO2-N kilotons *DK]]+Tabel3[[#This Row],[NH3-N kilotons DK]]*1000000</f>
        <v>625822.32319833338</v>
      </c>
      <c r="G11" s="108">
        <v>39.56</v>
      </c>
      <c r="H11" s="108">
        <v>45996</v>
      </c>
      <c r="I11" s="108">
        <f>Tabel3[[#This Row],[kg. N ex dyr pr. år  (gnsn)]]*H11</f>
        <v>1819601.76</v>
      </c>
      <c r="J11" s="112">
        <f>Tabel3[[#This Row],[Total N- fordampning fordel på dyretyper kg DK]]/Tabel3[[#This Row],[NY total N- udledning for dyr af typen i DK ]]</f>
        <v>0.34393367656356488</v>
      </c>
    </row>
    <row r="12" spans="1:10" x14ac:dyDescent="0.25">
      <c r="A12" s="108" t="s">
        <v>192</v>
      </c>
      <c r="B12" s="109">
        <v>1.21869721901872E-3</v>
      </c>
      <c r="C12" s="110">
        <v>1.37571773543405</v>
      </c>
      <c r="D12" s="108">
        <f>Tabel3[[#This Row],[Nox (som NO2) kilotons ]]*(14/46)</f>
        <v>3.7090784926656697E-4</v>
      </c>
      <c r="E12" s="108">
        <f>Tabel3[[#This Row],[NH3 kilotons DK]]*(14/17)</f>
        <v>1.1329440174162764</v>
      </c>
      <c r="F12" s="108">
        <f>Tabel3[[#This Row],[NO2-N kilotons *DK]]+Tabel3[[#This Row],[NH3-N kilotons DK]]*1000000</f>
        <v>1132944.0177871841</v>
      </c>
      <c r="G12" s="108">
        <v>0.62</v>
      </c>
      <c r="H12" s="108">
        <v>5477024</v>
      </c>
      <c r="I12" s="108">
        <f>Tabel3[[#This Row],[kg. N ex dyr pr. år  (gnsn)]]*H12</f>
        <v>3395754.88</v>
      </c>
      <c r="J12" s="112">
        <f>Tabel3[[#This Row],[Total N- fordampning fordel på dyretyper kg DK]]/Tabel3[[#This Row],[NY total N- udledning for dyr af typen i DK ]]</f>
        <v>0.33363539413869125</v>
      </c>
    </row>
    <row r="13" spans="1:10" x14ac:dyDescent="0.25">
      <c r="A13" s="108" t="s">
        <v>193</v>
      </c>
      <c r="B13" s="109">
        <v>1.89380435814889E-2</v>
      </c>
      <c r="C13" s="110">
        <v>0.90754969931386897</v>
      </c>
      <c r="D13" s="108">
        <f>Tabel3[[#This Row],[Nox (som NO2) kilotons ]]*(14/46)</f>
        <v>5.7637523943661877E-3</v>
      </c>
      <c r="E13" s="108">
        <f>Tabel3[[#This Row],[NH3 kilotons DK]]*(14/17)</f>
        <v>0.74739387002318614</v>
      </c>
      <c r="F13" s="108">
        <f>Tabel3[[#This Row],[NO2-N kilotons *DK]]+Tabel3[[#This Row],[NH3-N kilotons DK]]*1000000</f>
        <v>747393.87578693847</v>
      </c>
      <c r="G13" s="108">
        <v>0.45</v>
      </c>
      <c r="H13" s="108">
        <v>12350397</v>
      </c>
      <c r="I13" s="108">
        <f>Tabel3[[#This Row],[kg. N ex dyr pr. år  (gnsn)]]*H13</f>
        <v>5557678.6500000004</v>
      </c>
      <c r="J13" s="112">
        <f>Tabel3[[#This Row],[Total N- fordampning fordel på dyretyper kg DK]]/Tabel3[[#This Row],[NY total N- udledning for dyr af typen i DK ]]</f>
        <v>0.13447950535732009</v>
      </c>
    </row>
    <row r="14" spans="1:10" x14ac:dyDescent="0.25">
      <c r="A14" s="108" t="s">
        <v>194</v>
      </c>
      <c r="B14" s="109">
        <v>2.0555163888888901E-3</v>
      </c>
      <c r="C14" s="110">
        <v>0.14035418277571399</v>
      </c>
      <c r="D14" s="108">
        <f>Tabel3[[#This Row],[Nox (som NO2) kilotons ]]*(14/46)</f>
        <v>6.2559194444444485E-4</v>
      </c>
      <c r="E14" s="108">
        <f>Tabel3[[#This Row],[NH3 kilotons DK]]*(14/17)</f>
        <v>0.11558579757999975</v>
      </c>
      <c r="F14" s="108">
        <f>Tabel3[[#This Row],[NO2-N kilotons *DK]]+Tabel3[[#This Row],[NH3-N kilotons DK]]*1000000</f>
        <v>115585.79820559169</v>
      </c>
      <c r="G14" s="108">
        <v>1.63</v>
      </c>
      <c r="H14" s="108">
        <v>264114</v>
      </c>
      <c r="I14" s="108">
        <f>Tabel3[[#This Row],[kg. N ex dyr pr. år  (gnsn)]]*H14</f>
        <v>430505.81999999995</v>
      </c>
      <c r="J14" s="112">
        <f>Tabel3[[#This Row],[Total N- fordampning fordel på dyretyper kg DK]]/Tabel3[[#This Row],[NY total N- udledning for dyr af typen i DK ]]</f>
        <v>0.26848835215652067</v>
      </c>
    </row>
    <row r="15" spans="1:10" x14ac:dyDescent="0.25">
      <c r="A15" s="108" t="s">
        <v>195</v>
      </c>
      <c r="B15" s="109">
        <v>4.9816977777777797E-4</v>
      </c>
      <c r="C15" s="110">
        <v>2.6328711345430401E-2</v>
      </c>
      <c r="D15" s="108">
        <f>Tabel3[[#This Row],[Nox (som NO2) kilotons ]]*(14/46)</f>
        <v>1.5161688888888896E-4</v>
      </c>
      <c r="E15" s="108">
        <f>Tabel3[[#This Row],[NH3 kilotons DK]]*(14/17)</f>
        <v>2.1682468166825036E-2</v>
      </c>
      <c r="F15" s="108">
        <f>Tabel3[[#This Row],[NO2-N kilotons *DK]]+Tabel3[[#This Row],[NH3-N kilotons DK]]*1000000</f>
        <v>21682.468318441926</v>
      </c>
      <c r="G15" s="108">
        <v>0.1</v>
      </c>
      <c r="H15" s="108">
        <v>1881629</v>
      </c>
      <c r="I15" s="108">
        <f>Tabel3[[#This Row],[kg. N ex dyr pr. år  (gnsn)]]*H15</f>
        <v>188162.90000000002</v>
      </c>
      <c r="J15" s="112">
        <f>Tabel3[[#This Row],[Total N- fordampning fordel på dyretyper kg DK]]/Tabel3[[#This Row],[NY total N- udledning for dyr af typen i DK ]]</f>
        <v>0.1152324306143343</v>
      </c>
    </row>
    <row r="16" spans="1:10" x14ac:dyDescent="0.25">
      <c r="A16" s="108" t="s">
        <v>196</v>
      </c>
      <c r="B16" s="109">
        <v>9.3007286085599998E-4</v>
      </c>
      <c r="C16" s="110">
        <v>5.8571868119960504</v>
      </c>
      <c r="D16" s="108">
        <f>Tabel3[[#This Row],[Nox (som NO2) kilotons ]]*(14/46)</f>
        <v>2.8306565330400002E-4</v>
      </c>
      <c r="E16" s="108">
        <f>Tabel3[[#This Row],[NH3 kilotons DK]]*(14/17)</f>
        <v>4.8235656098791004</v>
      </c>
      <c r="F16" s="108">
        <f>Tabel3[[#This Row],[NO2-N kilotons *DK]]+Tabel3[[#This Row],[NH3-N kilotons DK]]*1000000</f>
        <v>4823565.6101621659</v>
      </c>
      <c r="G16" s="108">
        <v>5.13</v>
      </c>
      <c r="H16" s="108" t="s">
        <v>258</v>
      </c>
      <c r="I16" s="108"/>
      <c r="J16" s="113" t="s">
        <v>258</v>
      </c>
    </row>
    <row r="18" spans="1:10" ht="75" x14ac:dyDescent="0.25">
      <c r="A18" s="83" t="s">
        <v>149</v>
      </c>
      <c r="B18" s="145" t="s">
        <v>197</v>
      </c>
      <c r="C18" s="146"/>
      <c r="D18" s="83"/>
      <c r="E18" s="83"/>
      <c r="F18" s="84" t="s">
        <v>262</v>
      </c>
      <c r="G18" s="84" t="s">
        <v>261</v>
      </c>
      <c r="H18" s="101" t="s">
        <v>260</v>
      </c>
      <c r="I18" s="84" t="s">
        <v>262</v>
      </c>
      <c r="J18" s="84" t="s">
        <v>262</v>
      </c>
    </row>
  </sheetData>
  <mergeCells count="1">
    <mergeCell ref="B18:C18"/>
  </mergeCell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AEB330F5AB5F43B244BD5EBF09EFCA" ma:contentTypeVersion="15" ma:contentTypeDescription="Opret et nyt dokument." ma:contentTypeScope="" ma:versionID="69ccfec4ddfd64cd27d741e5cbb24fc1">
  <xsd:schema xmlns:xsd="http://www.w3.org/2001/XMLSchema" xmlns:xs="http://www.w3.org/2001/XMLSchema" xmlns:p="http://schemas.microsoft.com/office/2006/metadata/properties" xmlns:ns2="fe121e20-e7f1-46f8-9cf0-3dcc1c9d6a71" xmlns:ns3="3cb11f44-5089-44be-a7dd-4fed73cd74f9" targetNamespace="http://schemas.microsoft.com/office/2006/metadata/properties" ma:root="true" ma:fieldsID="54d7258074ea64612ffe2d1596bb3c7b" ns2:_="" ns3:_="">
    <xsd:import namespace="fe121e20-e7f1-46f8-9cf0-3dcc1c9d6a71"/>
    <xsd:import namespace="3cb11f44-5089-44be-a7dd-4fed73cd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io" minOccurs="0"/>
                <xsd:element ref="ns2:oprettelsesdato" minOccurs="0"/>
                <xsd:element ref="ns2:Mappe_x0020_nr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21e20-e7f1-46f8-9cf0-3dcc1c9d6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io" ma:index="20" nillable="true" ma:displayName="Dato" ma:format="DateTime" ma:internalName="Datio">
      <xsd:simpleType>
        <xsd:restriction base="dms:DateTime"/>
      </xsd:simpleType>
    </xsd:element>
    <xsd:element name="oprettelsesdato" ma:index="21" nillable="true" ma:displayName="oprettelsesdato" ma:format="DateTime" ma:internalName="oprettelsesdato">
      <xsd:simpleType>
        <xsd:restriction base="dms:DateTime"/>
      </xsd:simpleType>
    </xsd:element>
    <xsd:element name="Mappe_x0020_nr_x002e_" ma:index="22" nillable="true" ma:displayName="Mappe nr." ma:internalName="Mappe_x0020_nr_x002e_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1f44-5089-44be-a7dd-4fed73cd74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ppe_x0020_nr_x002e_ xmlns="fe121e20-e7f1-46f8-9cf0-3dcc1c9d6a71" xsi:nil="true"/>
    <Datio xmlns="fe121e20-e7f1-46f8-9cf0-3dcc1c9d6a71" xsi:nil="true"/>
    <oprettelsesdato xmlns="fe121e20-e7f1-46f8-9cf0-3dcc1c9d6a71" xsi:nil="true"/>
  </documentManagement>
</p:properties>
</file>

<file path=customXml/itemProps1.xml><?xml version="1.0" encoding="utf-8"?>
<ds:datastoreItem xmlns:ds="http://schemas.openxmlformats.org/officeDocument/2006/customXml" ds:itemID="{9CFD8369-3775-4E78-83B0-9B3B32058EC3}"/>
</file>

<file path=customXml/itemProps2.xml><?xml version="1.0" encoding="utf-8"?>
<ds:datastoreItem xmlns:ds="http://schemas.openxmlformats.org/officeDocument/2006/customXml" ds:itemID="{3F044820-A526-4171-88EF-4EC659B686A0}"/>
</file>

<file path=customXml/itemProps3.xml><?xml version="1.0" encoding="utf-8"?>
<ds:datastoreItem xmlns:ds="http://schemas.openxmlformats.org/officeDocument/2006/customXml" ds:itemID="{53CE5DC6-DF2D-40F3-ABD9-B9C976E77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Læsø, 2018</vt:lpstr>
      <vt:lpstr>Data Sheet, 2018</vt:lpstr>
      <vt:lpstr>Faktorberegning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2021-02-19T13:12:13Z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0x010100B7AEB330F5AB5F43B244BD5EBF09EFCA</vt:lpwstr>
  </property>
</Properties>
</file>